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0\Settembre 2020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  <externalReference r:id="rId4"/>
  </externalReferences>
  <definedNames>
    <definedName name="_xlnm._FilterDatabase" localSheetId="0" hidden="1">Foglio1!$A$14:$W$776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6" i="1" l="1"/>
  <c r="W38" i="1" l="1"/>
  <c r="W134" i="1" l="1"/>
  <c r="W482" i="1"/>
  <c r="W317" i="1"/>
  <c r="W414" i="1" l="1"/>
  <c r="W467" i="1"/>
  <c r="W472" i="1"/>
  <c r="W37" i="1"/>
  <c r="W296" i="1"/>
  <c r="W295" i="1"/>
  <c r="W149" i="1"/>
  <c r="W420" i="1"/>
  <c r="W395" i="1"/>
  <c r="W200" i="1"/>
  <c r="W396" i="1"/>
  <c r="W391" i="1"/>
  <c r="W347" i="1"/>
  <c r="W403" i="1"/>
  <c r="W286" i="1"/>
  <c r="W75" i="1"/>
  <c r="W74" i="1"/>
  <c r="W133" i="1"/>
  <c r="W21" i="1"/>
  <c r="W34" i="1" l="1"/>
  <c r="W563" i="1"/>
  <c r="W526" i="1"/>
  <c r="W328" i="1"/>
  <c r="W32" i="1"/>
  <c r="W408" i="1" l="1"/>
  <c r="W373" i="1"/>
  <c r="W228" i="1"/>
  <c r="W529" i="1"/>
  <c r="W438" i="1"/>
  <c r="W50" i="1" l="1"/>
  <c r="W287" i="1" l="1"/>
  <c r="W227" i="1"/>
  <c r="W524" i="1"/>
  <c r="W394" i="1"/>
  <c r="W401" i="1"/>
  <c r="W371" i="1"/>
  <c r="W393" i="1"/>
  <c r="W392" i="1"/>
  <c r="W389" i="1"/>
  <c r="W400" i="1"/>
  <c r="W484" i="1"/>
  <c r="T490" i="1"/>
  <c r="W490" i="1"/>
  <c r="W495" i="1"/>
  <c r="W439" i="1"/>
  <c r="W410" i="1"/>
  <c r="W407" i="1"/>
  <c r="W322" i="1"/>
  <c r="W196" i="1"/>
  <c r="W106" i="1"/>
  <c r="W66" i="1"/>
  <c r="W96" i="1"/>
  <c r="T36" i="1" l="1"/>
  <c r="W36" i="1"/>
  <c r="W29" i="1"/>
  <c r="W31" i="1"/>
  <c r="W308" i="1"/>
  <c r="W57" i="1"/>
  <c r="W522" i="1" l="1"/>
  <c r="W521" i="1"/>
  <c r="W48" i="1"/>
  <c r="T38" i="1" l="1"/>
  <c r="W30" i="1" l="1"/>
  <c r="W340" i="1"/>
  <c r="W470" i="1"/>
  <c r="W307" i="1"/>
  <c r="W27" i="1"/>
  <c r="W303" i="1"/>
  <c r="W343" i="1"/>
  <c r="W460" i="1"/>
  <c r="W214" i="1" l="1"/>
  <c r="W33" i="1" l="1"/>
  <c r="W238" i="1" l="1"/>
  <c r="W256" i="1" l="1"/>
  <c r="W127" i="1"/>
</calcChain>
</file>

<file path=xl/sharedStrings.xml><?xml version="1.0" encoding="utf-8"?>
<sst xmlns="http://schemas.openxmlformats.org/spreadsheetml/2006/main" count="5330" uniqueCount="2258">
  <si>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</si>
  <si>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</si>
  <si>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</si>
  <si>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</si>
  <si>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</si>
  <si>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</si>
  <si>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</si>
  <si>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</si>
  <si>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</si>
  <si>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</si>
  <si>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</si>
  <si>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</si>
  <si>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</si>
  <si>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</si>
  <si>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</si>
  <si>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</si>
  <si>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</si>
  <si>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</si>
  <si>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</si>
  <si>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</si>
  <si>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</si>
  <si>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</si>
  <si>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</si>
  <si>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</si>
  <si>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</si>
  <si>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</si>
  <si>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</si>
  <si>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</si>
  <si>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</si>
  <si>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</si>
  <si>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</si>
  <si>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</si>
  <si>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</si>
  <si>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</si>
  <si>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</si>
  <si>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</si>
  <si>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</si>
  <si>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</si>
  <si>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</si>
  <si>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</si>
  <si>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</si>
  <si>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</si>
  <si>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</si>
  <si>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</si>
  <si>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</si>
  <si>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</si>
  <si>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</si>
  <si>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</si>
  <si>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</si>
  <si>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</si>
  <si>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</si>
  <si>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</si>
  <si>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</si>
  <si>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</si>
  <si>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</si>
  <si>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</si>
  <si>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</si>
  <si>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</si>
  <si>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</si>
  <si>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</si>
  <si>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</si>
  <si>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</si>
  <si>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</si>
  <si>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</si>
  <si>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</si>
  <si>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</si>
  <si>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</si>
  <si>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</si>
  <si>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</si>
  <si>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</si>
  <si>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</si>
  <si>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</si>
  <si>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</si>
  <si>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</si>
  <si>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</si>
  <si>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</si>
  <si>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</si>
  <si>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</si>
  <si>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</si>
  <si>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</si>
  <si>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</si>
  <si>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</si>
  <si>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</si>
  <si>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Z5411E6E68</t>
  </si>
  <si>
    <t>Consob - Divisione Amministrazione</t>
  </si>
  <si>
    <t xml:space="preserve">FORNITURA SERVIZIO DI COFFEE BREAK PER SEMINARIO </t>
  </si>
  <si>
    <t>12713671001*00495780507*05100261006</t>
  </si>
  <si>
    <t>Da Noi S.r.l.* BA.RI s.n.c.*Natalizi Catering S.r.l.</t>
  </si>
  <si>
    <t>Da Noi S.r.l.</t>
  </si>
  <si>
    <t>Z1012124E1</t>
  </si>
  <si>
    <t xml:space="preserve">FORNITURA SERVIZIO COFFEE BREAK PER IL SEMINARIO </t>
  </si>
  <si>
    <t>12713671001*00495780507</t>
  </si>
  <si>
    <t>Da Noi S.r.l.* BA.RI s.n.c.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</si>
  <si>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</si>
  <si>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</si>
  <si>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</si>
  <si>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</si>
  <si>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Z1B2D25B1</t>
  </si>
  <si>
    <t>80204250585</t>
  </si>
  <si>
    <t>Servizio Catering del 21/06/2015</t>
  </si>
  <si>
    <t>12713671001</t>
  </si>
  <si>
    <t>03771690967</t>
  </si>
  <si>
    <t>Thomson Reuters (Markets) Italia S.p.A.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</si>
  <si>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</si>
  <si>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</si>
  <si>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</si>
  <si>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</si>
  <si>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</si>
  <si>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</si>
  <si>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</si>
  <si>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</si>
  <si>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</si>
  <si>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</si>
  <si>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</si>
  <si>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</si>
  <si>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</si>
  <si>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</si>
  <si>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</si>
  <si>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SERVIZIO DI DEPOSITO E ARCHIVIAZIONE DI DOCUMENTAZIONE ISTITUZIONALE - lotto 1: Roma</t>
  </si>
  <si>
    <t>00554730580*10729070150*05195930580*13005180156*06012171002</t>
  </si>
  <si>
    <t>Preda Informatica S.r.l.*Italarchivi S.r.l.*Bucap S.p.A.*Crown World Wide S.r.l.*Roenet S.r.l.</t>
  </si>
  <si>
    <t>05195930580</t>
  </si>
  <si>
    <t xml:space="preserve">Bucap S.p.A. </t>
  </si>
  <si>
    <t>SERVIZIO DI DEPOSITO E ARCHIVIAZIONE DI DOCUMENTAZIONE ISTITUZIONALE - lotto 2: Milano</t>
  </si>
  <si>
    <t>Z7A127A3E4</t>
  </si>
  <si>
    <t>Adesione alla convenzione Consip "Noleggio Autovetture 10bis" per il noleggio di due Opel Astra Elective 1.4 100cv</t>
  </si>
  <si>
    <t>01924961004</t>
  </si>
  <si>
    <t xml:space="preserve">Ald Automotive Italia S.r.l. </t>
  </si>
  <si>
    <t>ZC2127A3B0</t>
  </si>
  <si>
    <t xml:space="preserve">Adesione convenzione Consip "Noleggio Autovetture 10bis" per il noleggio di due Peugeot 108 Active 1.0 12v Vti </t>
  </si>
  <si>
    <t>04911190488</t>
  </si>
  <si>
    <t>Arval Service Lease Italia Spa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</si>
  <si>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</si>
  <si>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</si>
  <si>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</si>
  <si>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</si>
  <si>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</si>
  <si>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</si>
  <si>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</si>
  <si>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</si>
  <si>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</si>
  <si>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</si>
  <si>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</si>
  <si>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</si>
  <si>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</si>
  <si>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</si>
  <si>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</si>
  <si>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</si>
  <si>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</si>
  <si>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</si>
  <si>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</si>
  <si>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</si>
  <si>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</si>
  <si>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</si>
  <si>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</si>
  <si>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</si>
  <si>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</si>
  <si>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</si>
  <si>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</si>
  <si>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</si>
  <si>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</si>
  <si>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</si>
  <si>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</si>
  <si>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</si>
  <si>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</si>
  <si>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66794887DD</t>
  </si>
  <si>
    <t xml:space="preserve">Contratto copertura assicurativa verso terzi e dipendenti RCT/O della Consob-  Stipulato a seguito di gara esperita da AGCM per l'afffidamento di servizi assicurativi RCT/O e All Risk Property per AGCM e Consob  (lotto 1 CIG 6508546E0E) </t>
  </si>
  <si>
    <t>07585850584</t>
  </si>
  <si>
    <t>LLoyd's - Sindacato Leader Mitsui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</si>
  <si>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</si>
  <si>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</si>
  <si>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</si>
  <si>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</si>
  <si>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</si>
  <si>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</si>
  <si>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</si>
  <si>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</si>
  <si>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</si>
  <si>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</si>
  <si>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</si>
  <si>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</si>
  <si>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</si>
  <si>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66565506D4</t>
  </si>
  <si>
    <t>06862080154*04982350581*00735000572*06034840964*13313330154</t>
  </si>
  <si>
    <t>L'Eco della Stampa S.p.A. * Data Stampa S.r.l. *Telpress Italia S.p.A. * - Selpress S.r.l.* Volo.com</t>
  </si>
  <si>
    <t>00735000572</t>
  </si>
  <si>
    <t>Telpress Italia S.p.A.</t>
  </si>
  <si>
    <t>6704741F4A</t>
  </si>
  <si>
    <t>Adesione Convenzione Consip LAN 5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</si>
  <si>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</si>
  <si>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</si>
  <si>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</si>
  <si>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</si>
  <si>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</si>
  <si>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</si>
  <si>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</si>
  <si>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</si>
  <si>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</si>
  <si>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</si>
  <si>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</si>
  <si>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</si>
  <si>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</si>
  <si>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</si>
  <si>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 xml:space="preserve">Lotto A "fornitura di pubblicazioni periodiche italiane" della procedura per la fornitura in abbonamento, per le annualità 2017 e 2018, di pubblicazioni periodiche italiane (Lotto A) ed estere (Lotto B) e relativi servizi di gestione amministrativa </t>
  </si>
  <si>
    <t>69120346E5</t>
  </si>
  <si>
    <t>08859971007*MSCDRA75P01H501T*02938930589* 00391590585*11164410018</t>
  </si>
  <si>
    <t>Celdes S.r.l.</t>
  </si>
  <si>
    <t>6912049347</t>
  </si>
  <si>
    <t xml:space="preserve">Lotto B "fornitura di pubblicazioni periodiche estere" della procedura per la fornitura in abbonamento, per le annualità 2017 e 2018, di pubblicazioni periodiche italiane (Lotto A) ed estere (Lotto B) e relativi servizi di gestione amministrativa </t>
  </si>
  <si>
    <t>EBSCO information Services S.r.l.</t>
  </si>
  <si>
    <t>02936070982</t>
  </si>
  <si>
    <t>Studio Moretto Group S.r.l.</t>
  </si>
  <si>
    <t>ZF41E4D3A7</t>
  </si>
  <si>
    <t>ACQUISIZIONE MANUTENZIONE SOFTWARE IDEA</t>
  </si>
  <si>
    <t>CaseWare IDEA B.V.</t>
  </si>
  <si>
    <t>04011340488</t>
  </si>
  <si>
    <t>Ifnet S.r.l.</t>
  </si>
  <si>
    <t>ZED1E1EE7E</t>
  </si>
  <si>
    <t>ACCORDO QUADRO PER I SERVIZI DI MANUTENZIONE DELLE TENDE DELLA SEDE CONSOB DI ROMA</t>
  </si>
  <si>
    <t>TRRDVD34P29H501I*12989221002*11986091004*DFZDGI81H18H501I*07567340588</t>
  </si>
  <si>
    <t>Ditta Torrenti Davide*PIETROPAOLI INDUSTRAL &amp; GENERAL CONTRACTOR*L'ITALIANA SERVIZI SCARL*TAP ART DI GIUSEPPE DI FAZIO*ME.FI. DI MELONI MAURIZIO E C. SNC</t>
  </si>
  <si>
    <t>7051526F53</t>
  </si>
  <si>
    <t>Abbonamento banca dati 2017-2019 (Sede RM - DME/VME).</t>
  </si>
  <si>
    <t>11586340157</t>
  </si>
  <si>
    <t>70515112F6</t>
  </si>
  <si>
    <t>Abbonamento banca dati 2017-2019 (Sede MI - DIE/PEQ).</t>
  </si>
  <si>
    <t>Z2B1DAFC94</t>
  </si>
  <si>
    <t>Riparazione dispositivo DENSIMAG.</t>
  </si>
  <si>
    <t>09777151003</t>
  </si>
  <si>
    <t>ASSYTECH S.r.l</t>
  </si>
  <si>
    <t>02102821002*00488410010</t>
  </si>
  <si>
    <t xml:space="preserve">RTI Italware S.r.l. - Telecom Italia S.p.A. </t>
  </si>
  <si>
    <t>02-MANDATARIA* 01-MANDANTE</t>
  </si>
  <si>
    <t>6878477AC7</t>
  </si>
  <si>
    <t>Acquisizione componenti hardware e software necessarie a realizzare una infrastruttura Wi-Fi presso le sedi Consob di Roma e Milano</t>
  </si>
  <si>
    <t>Divisione Amministrazione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</si>
  <si>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</si>
  <si>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</si>
  <si>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</si>
  <si>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</si>
  <si>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</si>
  <si>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</si>
  <si>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</si>
  <si>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</si>
  <si>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</si>
  <si>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</si>
  <si>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</si>
  <si>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</si>
  <si>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</si>
  <si>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</si>
  <si>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ZF61F11C8E</t>
  </si>
  <si>
    <t>Servizio di manutenzione preventiva biennale per apparati di sicurezza a raggi X installati presso la sede Consob di Roma</t>
  </si>
  <si>
    <t>03558340406</t>
  </si>
  <si>
    <t>Securitaly s.r.l.</t>
  </si>
  <si>
    <t>Securitaly S.r.l.</t>
  </si>
  <si>
    <t>Z511F1079D</t>
  </si>
  <si>
    <t>Servizio di radioprotezione biennale per n. 2 scanner a raggi X installati presso la sede Consob di Roma</t>
  </si>
  <si>
    <t>14309031004</t>
  </si>
  <si>
    <t>Panichelli HSC srls</t>
  </si>
  <si>
    <t>Fornitura di n. 4 apparati di rete Switch SAN di tipo Brocade 300, integrazione di n. 2 apparati già in possesso dell’Istituto, fornitura di materiali accessori, prestazione di servizi di manutenzione e servizi complementari</t>
  </si>
  <si>
    <t>04472901000*09384011004*03878640238*07252620963*05231661009</t>
  </si>
  <si>
    <t>Converge S.p.A.*Enterprise Solutions S.r.l.*Virtual Logic S.r.l.*GA Service S.r.l.*R1 S.p.A.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</si>
  <si>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</si>
  <si>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</si>
  <si>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</si>
  <si>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</si>
  <si>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</si>
  <si>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>7166443FD5</t>
  </si>
  <si>
    <t>Adesione alla Convenzione Consip denominata Software Open Source Red Hat</t>
  </si>
  <si>
    <t>08539010010</t>
  </si>
  <si>
    <t>Vodafone Italia S.p.A.</t>
  </si>
  <si>
    <t>Fornitura unità di storage, unità di backup e relativi servizi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</si>
  <si>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</si>
  <si>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</si>
  <si>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</si>
  <si>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</si>
  <si>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</si>
  <si>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</si>
  <si>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</si>
  <si>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Z421F4DDEC</t>
  </si>
  <si>
    <t>Interventi di manutenzione staordinaria urgente sugli infissi della sede Consob di Roma</t>
  </si>
  <si>
    <t>13888401000</t>
  </si>
  <si>
    <t>MC Engineering</t>
  </si>
  <si>
    <t>Z341D3D587</t>
  </si>
  <si>
    <t>N. 40 abbonamentI digitali al quotidiano "La Repubblica" per l'anno 2017</t>
  </si>
  <si>
    <t>05703731009</t>
  </si>
  <si>
    <t>ELEMEDIA SPA</t>
  </si>
  <si>
    <t>Elemedia spa</t>
  </si>
  <si>
    <t>ZE01D83F4E</t>
  </si>
  <si>
    <t>Abbonamento digitale al quotidiano "Il Fatto Quotidiano" per l'anno 2017</t>
  </si>
  <si>
    <t>10460121006</t>
  </si>
  <si>
    <t>Editoriale Il Fatto spa</t>
  </si>
  <si>
    <t>Z1B1D330EF</t>
  </si>
  <si>
    <t>Prestazioni correlate al rinnovo del certificato di prevenzione incendi (CPI) per l'immobile di Milano, via Broletto 7</t>
  </si>
  <si>
    <t>BLLVSL58B21G812J*TNNLCU63B26F205L</t>
  </si>
  <si>
    <t>p.i. Vito Salvatore Bellini*arch. Luca Autunno</t>
  </si>
  <si>
    <t>BLLVSL58B21G812J</t>
  </si>
  <si>
    <t>p.i. Vito Salvatore BELLINI</t>
  </si>
  <si>
    <t>Z761E27228</t>
  </si>
  <si>
    <t>N. 34 abbonamenti annuali digitali al quotidiano "Corriere della Sera" per l'anno 2017</t>
  </si>
  <si>
    <t>12086540155</t>
  </si>
  <si>
    <t>RCS MediaGroup spa</t>
  </si>
  <si>
    <t>ZF12022455</t>
  </si>
  <si>
    <t>Manutenzione annuale di n. 6 server HP DL585 presso le sedi Consob di Roma e Milano</t>
  </si>
  <si>
    <t>03705590580</t>
  </si>
  <si>
    <t>HITACHI SYSTEMS CBT SPA</t>
  </si>
  <si>
    <t>ZE621FA6D2</t>
  </si>
  <si>
    <t>Fornitura di quotidiani e periodici presso la sede Consob di Roma per l'anno 2018</t>
  </si>
  <si>
    <t>12156521002</t>
  </si>
  <si>
    <t>Servizi Diffusionali srl</t>
  </si>
  <si>
    <t>Z2121CB2BA</t>
  </si>
  <si>
    <t>N. 40 abbonamentI digitali al quotidiano "La Repubblica" per l'anno 2018</t>
  </si>
  <si>
    <t>06979891006</t>
  </si>
  <si>
    <t>GEDI Digital srl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</si>
  <si>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</si>
  <si>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</si>
  <si>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</si>
  <si>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</si>
  <si>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737819464C</t>
  </si>
  <si>
    <t>Fornitura di energia elettrica per la sede Consob di Roma tramite convenzione Consip 'Energia Elettrica 15', Lotto 10</t>
  </si>
  <si>
    <t>06655971007</t>
  </si>
  <si>
    <t>Enel Energia spa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</si>
  <si>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</si>
  <si>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</si>
  <si>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</si>
  <si>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</si>
  <si>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</si>
  <si>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</si>
  <si>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</si>
  <si>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</si>
  <si>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</si>
  <si>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</si>
  <si>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</si>
  <si>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</si>
  <si>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</si>
  <si>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</si>
  <si>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</si>
  <si>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</si>
  <si>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</si>
  <si>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Z522587280</t>
  </si>
  <si>
    <t>Fornitura di una piattaforma telematica di negoziazione per le esigenze dell'Istituto</t>
  </si>
  <si>
    <t>01850570746</t>
  </si>
  <si>
    <t>Studio AMICA soc. coop.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</si>
  <si>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</si>
  <si>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</si>
  <si>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</si>
  <si>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</si>
  <si>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</si>
  <si>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</si>
  <si>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</si>
  <si>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</si>
  <si>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</si>
  <si>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</si>
  <si>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</si>
  <si>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Z111F61831</t>
  </si>
  <si>
    <t>Procedura ex art. 36, comma 2, lett.
a), D.lgs. 50/2016, ambulanza con medico a bordo</t>
  </si>
  <si>
    <t>07540411001</t>
  </si>
  <si>
    <t>FIERA DI ROMA SRL con Socio Unico</t>
  </si>
  <si>
    <t>Z7E216BBB6</t>
  </si>
  <si>
    <t>Abbonamento notiziario agenzia ADN KRONOS per l'anno 2018</t>
  </si>
  <si>
    <t>00453850588</t>
  </si>
  <si>
    <t xml:space="preserve">ADN Kronos S.p.A. </t>
  </si>
  <si>
    <t>Z222171A88</t>
  </si>
  <si>
    <t>Abbonamento notiziario di agenzia di stampa “ANSA” per l'anno 2018</t>
  </si>
  <si>
    <t>00391130580</t>
  </si>
  <si>
    <t>Agenzia Nazionale Stampa Associata società cooperativa</t>
  </si>
  <si>
    <t>73054285E5</t>
  </si>
  <si>
    <t>Abbonamento notiziario di agenzia di stampa “RCO-Radiocor” per l'anno 2018</t>
  </si>
  <si>
    <t>00777910159</t>
  </si>
  <si>
    <t>Il Sole 24 Ore S.p.A</t>
  </si>
  <si>
    <t>Z9E216F55C</t>
  </si>
  <si>
    <t>Abbonamento notiziario generale multimediale “Askanews” per l'anno 2018</t>
  </si>
  <si>
    <t xml:space="preserve"> 07201450587 </t>
  </si>
  <si>
    <t>ASKANEWS S.p.A.</t>
  </si>
  <si>
    <t>Z152177818</t>
  </si>
  <si>
    <t>Abbonamento al notiziario “Reuters Italian News Service” per l'anno 2018</t>
  </si>
  <si>
    <t>ZCB2147966</t>
  </si>
  <si>
    <t>Abbonamento alla banca dati “Markit Buyside Toolkit 1 DataRegion and PX Application” per l'anno 2018</t>
  </si>
  <si>
    <t>Markit Securities Finance Analytics Limited</t>
  </si>
  <si>
    <t>Z41217C0BE</t>
  </si>
  <si>
    <t>Acquisizione dei servizi “Telemaco” ed “EBR” per l'anno 2018</t>
  </si>
  <si>
    <t>02313821007</t>
  </si>
  <si>
    <t>Infocamere S.c.p.a.</t>
  </si>
  <si>
    <t>72966867C4</t>
  </si>
  <si>
    <t>Acquisizione delle licenze d’uso del software di analisi statistica SAS e del Programma Enterprise Guide per l'anno 2018</t>
  </si>
  <si>
    <t>08517850155</t>
  </si>
  <si>
    <t>SAS Institute s.r.l.</t>
  </si>
  <si>
    <t>Z43214646E</t>
  </si>
  <si>
    <t>Abbonamento alla banca dati “DCM Analytics Loan Analytics CPWare” per l'anno 2018</t>
  </si>
  <si>
    <t>Dealogic Limited</t>
  </si>
  <si>
    <t>ZA5214DDF3</t>
  </si>
  <si>
    <t>Abbonamento alla banca dati “Key data loader” per l'anno 2018</t>
  </si>
  <si>
    <t>10100001006</t>
  </si>
  <si>
    <t>Interactive Data Kler’s S.r.l. a socio unico</t>
  </si>
  <si>
    <t>ZD7214DFA9</t>
  </si>
  <si>
    <t>Abbonamento alla banca dati “Back on line” per l'anno 2018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</si>
  <si>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</si>
  <si>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</si>
  <si>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</si>
  <si>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Z22217B95E</t>
  </si>
  <si>
    <t>Abbonamento notiziario “Alliance News" per l'anno 2018</t>
  </si>
  <si>
    <t>Alliance News Italian Service Limited</t>
  </si>
  <si>
    <t xml:space="preserve"> 7305844D2E</t>
  </si>
  <si>
    <t>Acquisizione del servizio di manutenzione delle licenze d'uso Oracle per l'anno 2018</t>
  </si>
  <si>
    <t>Oracle Italia S.r.l. a socio unico</t>
  </si>
  <si>
    <t>7325158F98</t>
  </si>
  <si>
    <t>Acquisizione dei servizi Thomson Reuters 
“EIKON PREMIUM DFO KIOSK”, “DATASTREAM DATALOADER”, “NOTIZIARIO
BREAKINGVIEWS”, “EIKON PREMIUM DFO” E “ITALIAN DOMESTIC NEWS” per l'anno 2018</t>
  </si>
  <si>
    <t>Z0720FF490</t>
  </si>
  <si>
    <t>Riparazione unità esterna condizionatore autonomo installato presso il locale archivio della sede Consob di Roma</t>
  </si>
  <si>
    <t>02595560968</t>
  </si>
  <si>
    <t>MITSUBISHI ELECTRIC EUROPE B.V.</t>
  </si>
  <si>
    <t>Z9B20C7611</t>
  </si>
  <si>
    <t>Lavori di riqualificazione stanze e pavimenti della sede Consob di Roma</t>
  </si>
  <si>
    <t>08164210588</t>
  </si>
  <si>
    <t>APPALTI SETTER SRL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</si>
  <si>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</si>
  <si>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</si>
  <si>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</si>
  <si>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</si>
  <si>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Z4A2026522</t>
  </si>
  <si>
    <t>Consob</t>
  </si>
  <si>
    <t>Servizio di manutenzione per i moduli software "Synchrony Gateway" e "Synchrony Sentinel V.3" Axway anno 2018</t>
  </si>
  <si>
    <t>AXWAY SRL</t>
  </si>
  <si>
    <t>Z2D2026624</t>
  </si>
  <si>
    <t>Manutenzione del sistema di controllo accessi e rilevazione presenze. (Periodo 01.01/31.12.2018)</t>
  </si>
  <si>
    <t>HONEYWELL SRL</t>
  </si>
  <si>
    <t>7225688A5C</t>
  </si>
  <si>
    <t>Abbonamento alla banca dati "Market Connect Web" - 01.01.2018/31.12.2018 -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</si>
  <si>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</si>
  <si>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</si>
  <si>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</si>
  <si>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</si>
  <si>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</si>
  <si>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</si>
  <si>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Z8F21AF9C0</t>
  </si>
  <si>
    <t>Lavori di Riqualificazione edile delle stanze 601,602 e 603 della sede Consob di Roma</t>
  </si>
  <si>
    <t>APPALTI SETTER SRL-</t>
  </si>
  <si>
    <t>Rilegatura periodici 2016</t>
  </si>
  <si>
    <t>LEGATORIA RESTAURO BOLDRINI ALDO SRL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</si>
  <si>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</si>
  <si>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</si>
  <si>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</si>
  <si>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</si>
  <si>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</si>
  <si>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</si>
  <si>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</si>
  <si>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</si>
  <si>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</si>
  <si>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</si>
  <si>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</si>
  <si>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</si>
  <si>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</si>
  <si>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Z8322B96BB</t>
  </si>
  <si>
    <t>Progettazione per la sostituzione dell'impianto di condizionamento sala CED</t>
  </si>
  <si>
    <t>BRSRRT68D21H808U</t>
  </si>
  <si>
    <t>ROBERTO: BRESCIA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</si>
  <si>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</si>
  <si>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</si>
  <si>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</si>
  <si>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</si>
  <si>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</si>
  <si>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</si>
  <si>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Z1F231F6BB</t>
  </si>
  <si>
    <t>PERCHE' PERCOME CENTRO DI RICERCA E CONSULENZA</t>
  </si>
  <si>
    <t>Z12231FFF9</t>
  </si>
  <si>
    <t>IL PICCOLO PRINCIPE SCRL</t>
  </si>
  <si>
    <t>Z93231FF72</t>
  </si>
  <si>
    <t>CASA DELL APE MAIA SRLS</t>
  </si>
  <si>
    <t>Z2423200E7</t>
  </si>
  <si>
    <t>IN CRESCENDO SRL</t>
  </si>
  <si>
    <t>ZC92322683</t>
  </si>
  <si>
    <t>Rinnovo convenzione Banca Dati ItalgiureWeb della Corte di CassazioneRoma</t>
  </si>
  <si>
    <t>CORTE DI CASSAZIONE</t>
  </si>
  <si>
    <t>7405130A95</t>
  </si>
  <si>
    <t>Abbonamento banca dati Bloomberg (RM-SID 2517865)</t>
  </si>
  <si>
    <t>BLOOMBERG L.P.</t>
  </si>
  <si>
    <t>Abbonamento banca dati Bloomberg (RM-SID 22776212)</t>
  </si>
  <si>
    <t>Abbonamento banca dati Bloomberg (RM-SID 9247601)</t>
  </si>
  <si>
    <t>Collegamento a indici di borsa dalla postazione Bloomberg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</si>
  <si>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</si>
  <si>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</si>
  <si>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</si>
  <si>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</si>
  <si>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</si>
  <si>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</si>
  <si>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</si>
  <si>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</si>
  <si>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</si>
  <si>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</si>
  <si>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</si>
  <si>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</si>
  <si>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</si>
  <si>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</si>
  <si>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</si>
  <si>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</si>
  <si>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</si>
  <si>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</si>
  <si>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</si>
  <si>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</si>
  <si>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Servizio traduzione documentazione istituzionale Consob. Esercizio opzione di ripetizione dei servizi ex art. 63, comma 5, del d.lgs. 50/2016 prevista nel contratto (CIG originario  6958857675) - Esercizio dell'opzione di proroga tecnica ex art. 106</t>
  </si>
  <si>
    <t>74342400ED</t>
  </si>
  <si>
    <t>Procedura negoziata ex art. 36, comma 2, lett. c),  d.lgs. 50/2016 s.m.i. per l’affidamento dei “Lavori di ristrutturazione alimentazioni elettriche privilegiate da UPS, nella sede Consob di Roma, tramite “RDO n. 1865694 aperta sul MEPA"</t>
  </si>
  <si>
    <t>ELECROMA SRL* SCAR SRL*COGEMAT S.R.L.*I.T.R. S.R.L.*PERRONE 2014*N.E.S.*TEELCOND IMPIANTI*EMITRON SRL</t>
  </si>
  <si>
    <t>01-MANDANTE*02-MANDATARIA* 01-MANDANTE*02-MANDATARIA*01-MANDANTE*02-MANDATARIA* 01-MANDANTE*02-MANDATARIA</t>
  </si>
  <si>
    <t>06363471001*01856621006</t>
  </si>
  <si>
    <t>TEELCOND IMPIANTI*EMITRON SRL</t>
  </si>
  <si>
    <t>Z3F228D031</t>
  </si>
  <si>
    <t>Registrazione al sito Social Science Research Network per il triennio 2018-2021</t>
  </si>
  <si>
    <t>Social Science Electronic Publishing</t>
  </si>
  <si>
    <t>739953731A</t>
  </si>
  <si>
    <t>Preselezione concorso informatici</t>
  </si>
  <si>
    <t>02285470924</t>
  </si>
  <si>
    <t>Sgt10 srl</t>
  </si>
  <si>
    <t>739411263F</t>
  </si>
  <si>
    <t>Servizio di insegnamento della lingua inglese ai dipendenti della Consob lotto 1: Roma</t>
  </si>
  <si>
    <t>05044820156</t>
  </si>
  <si>
    <t>LINGUARAMA ITALIA SRL</t>
  </si>
  <si>
    <t>73941548E7</t>
  </si>
  <si>
    <t>Servizio di insegnamento della lingua inglese ai dipendenti della Consob lotto 2: Milano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</si>
  <si>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</si>
  <si>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</si>
  <si>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</si>
  <si>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</si>
  <si>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6525686E6E</t>
  </si>
  <si>
    <t>CARBURANTI RETE - FUEL CARD 6
LOTTO 4 - TOSCANA, UMBRIA, LAZIO,
CAMPANIA, SARDEGNA</t>
  </si>
  <si>
    <t>00051570893</t>
  </si>
  <si>
    <t>TOTALERG S.p.A.</t>
  </si>
  <si>
    <t>CARBURANTI RETE - FUEL CARD 6
LOTTO 1 - PIEMONTE, VALLE D’AOSTA, LIGURIA,
LOMBARDIA</t>
  </si>
  <si>
    <t>00435970587</t>
  </si>
  <si>
    <t>KUWAIT PETROLEUM ITALIA S.P.A.</t>
  </si>
  <si>
    <t>7197559D92</t>
  </si>
  <si>
    <t>servizio manutenzione apparati videoconferenza</t>
  </si>
  <si>
    <t>Ccg s.r.l.*Domino s.r.l.*Itd solutions spa*Pr.es. s.r.l.*Team office S.r.l.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</si>
  <si>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</si>
  <si>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</si>
  <si>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</si>
  <si>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</si>
  <si>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</si>
  <si>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</si>
  <si>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Z6E21127C2</t>
  </si>
  <si>
    <t>Aggiornamento n. 7 Licenze SW Stata15/SE</t>
  </si>
  <si>
    <t>01501640666</t>
  </si>
  <si>
    <t>TSTAT 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</si>
  <si>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</si>
  <si>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</si>
  <si>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</si>
  <si>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</si>
  <si>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</si>
  <si>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Acquisizione del servizio di manutenzione di n. 425 licenze del software Filnet P8 - CIG 7526689440</t>
  </si>
  <si>
    <t>Z202400843</t>
  </si>
  <si>
    <t>manutenzione licenze software "Matlab" periodo 01.07.2018 - 30.06.2019</t>
  </si>
  <si>
    <t>THE MATHWORKS SRL</t>
  </si>
  <si>
    <t>74729319BD</t>
  </si>
  <si>
    <t>Noleggio software Brokerinfo (07.06.2018/06.06.2019)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</si>
  <si>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</si>
  <si>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</si>
  <si>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</si>
  <si>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</si>
  <si>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</si>
  <si>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</si>
  <si>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</si>
  <si>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</si>
  <si>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</si>
  <si>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</si>
  <si>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Z69232E748</t>
  </si>
  <si>
    <t>N. 30 abbonamenti digitali annuali al quotidiano "Corriere della sera"</t>
  </si>
  <si>
    <t>RCS MEDIAGROUP SPA</t>
  </si>
  <si>
    <t>ZF02161B3F</t>
  </si>
  <si>
    <t>Servizio registrazione e trascrizione integrale con sistema di riconoscimento automatico della Voce</t>
  </si>
  <si>
    <t>CEDAT 85 SRL</t>
  </si>
  <si>
    <t>7474465BA2</t>
  </si>
  <si>
    <t>Servizo di Stampa e consegna di pubblicazioni istituzionali - Accordo quadro 2018-2020</t>
  </si>
  <si>
    <t>00716670583</t>
  </si>
  <si>
    <t>MARCHESI GRAFICHE EDITORIALI SPA</t>
  </si>
  <si>
    <t>Z8123E18CC</t>
  </si>
  <si>
    <t>Fornitura e posa in opera di tende da esterno presso il terrazzo del non piano della sede Consob di Roma</t>
  </si>
  <si>
    <t>TORRENTI DAVIDE*TAP ART DI DIEGO DI FAZIO*ARSI TENDE DI A. &amp; S. MACCIOCCA</t>
  </si>
  <si>
    <t>ARSI TENDE DI A. &amp; S. MACCIOCCA</t>
  </si>
  <si>
    <t>74537060C7</t>
  </si>
  <si>
    <t>Lavori
di adeguamento degli impianti di condizionamento della Server Farm della sede Consob di Roma</t>
  </si>
  <si>
    <t>09187351003</t>
  </si>
  <si>
    <t>M.S.T. MANUTENZIONI &amp; SERVIZI TECNICI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</si>
  <si>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</si>
  <si>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</si>
  <si>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</si>
  <si>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</si>
  <si>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</si>
  <si>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</si>
  <si>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</si>
  <si>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</si>
  <si>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</si>
  <si>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</si>
  <si>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</si>
  <si>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</si>
  <si>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</si>
  <si>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</si>
  <si>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</si>
  <si>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Z04243ACFC</t>
  </si>
  <si>
    <t>Verifiche funzionali su defibrillatori semiautomatici in dotazione alle sedi di Roma e Milano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</si>
  <si>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</si>
  <si>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</si>
  <si>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</si>
  <si>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</si>
  <si>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</si>
  <si>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</si>
  <si>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</si>
  <si>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Z01232E7AF</t>
  </si>
  <si>
    <t>N. 5 abbonamenti annuali cartacei al settimanale "The Economist"</t>
  </si>
  <si>
    <t>Z2A24EEA1E</t>
  </si>
  <si>
    <t>Interventi di manutenzione ordinaria pensilina dell'ingresso pedonale della sede Consob di Roma</t>
  </si>
  <si>
    <t>EDIL COREMA SRL*CONTRACT MANAGEMENT PIERANTONI</t>
  </si>
  <si>
    <t>EDIL COREMA SRL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</si>
  <si>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</si>
  <si>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</si>
  <si>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</si>
  <si>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</si>
  <si>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ZA22448BFA</t>
  </si>
  <si>
    <t>Fornitura di n. 2 server, componenti accessori e servizi complementari ed i manutenzione per le sedi di Milano</t>
  </si>
  <si>
    <t>04472901000*12329431006*01203550353</t>
  </si>
  <si>
    <t>CONVERGE SPA*GLOBAL EXPRESS SRL*INTERSYSTEM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</si>
  <si>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</si>
  <si>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</si>
  <si>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</si>
  <si>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</si>
  <si>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ZA824E7BF3</t>
  </si>
  <si>
    <t>Pubblicazione dell'avviso di indizione di procedura gara europea per servizio di assistenza sanitaria e di medicina preventiva (check-up)(Italia Oggi)</t>
  </si>
  <si>
    <t>09864610150</t>
  </si>
  <si>
    <t>Class PI Spa</t>
  </si>
  <si>
    <t>Z0A24E7B86</t>
  </si>
  <si>
    <t xml:space="preserve">Pubblicazione dell'avviso di indizione di procedura gara europea per servizio di assistenza sanitaria e di medicina preventiva (check-up) (La stampa) </t>
  </si>
  <si>
    <t>A. Manzoni&amp;C. spa</t>
  </si>
  <si>
    <t>Z6B24E7C2D</t>
  </si>
  <si>
    <t xml:space="preserve">Pubblicazione dell'avviso di indizione di procedura gara europea per servizio di assistenza sanitaria e di medicina preventiva (check-up) </t>
  </si>
  <si>
    <t>RCS Mediagroup Spa - Communication Solutions</t>
  </si>
  <si>
    <t>ZB824E7C57</t>
  </si>
  <si>
    <t>07155170157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</si>
  <si>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</si>
  <si>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</si>
  <si>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</si>
  <si>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</si>
  <si>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</si>
  <si>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</si>
  <si>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</si>
  <si>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</si>
  <si>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</si>
  <si>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</si>
  <si>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</si>
  <si>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</si>
  <si>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</si>
  <si>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</si>
  <si>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</si>
  <si>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</si>
  <si>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</si>
  <si>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</si>
  <si>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</si>
  <si>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</si>
  <si>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Z6E20C2162</t>
  </si>
  <si>
    <t>progetto di ricerca sugli effetti della consulenza finanziaria</t>
  </si>
  <si>
    <t>02508710585</t>
  </si>
  <si>
    <t>LUISS: LIBERA UNIVERSITA' INTERNAZIONALE DEGLI STUDI SOCIALI - LUISS</t>
  </si>
  <si>
    <t>Z9724C93FF</t>
  </si>
  <si>
    <t>pubblicazione su GURI bando di gara per servizio assistenza sanitaria e medicina preventiva (check-up) per i dipendenti CONSOB e AGCM</t>
  </si>
  <si>
    <t>399810589</t>
  </si>
  <si>
    <t>ISTITUTO POLIGRAFICO E ZECCA DELLO STATO</t>
  </si>
  <si>
    <t>Z07254328E</t>
  </si>
  <si>
    <t>Interventi di manutenzione ordinaria sugli infissi della sede Consob di Via G.B. Martini in Roma.</t>
  </si>
  <si>
    <t>ZD925518B3</t>
  </si>
  <si>
    <t>Intervento di Manutenzione ordinaria della rampa carrabile condominiale di accesso alle autorimesse della sede Consob di Roma (comune con ACGM)</t>
  </si>
  <si>
    <t>Z932551E58</t>
  </si>
  <si>
    <t>Intervento di riparazione montacarichi scala C della sede di Roma</t>
  </si>
  <si>
    <t>A.C.S. ASCENSORI CONTROLLI SISTEMI SRL</t>
  </si>
  <si>
    <t>Z36256D9F1</t>
  </si>
  <si>
    <t>Intervento di sostituzione componenti dell'Impianto di rilevazione fumi della sede Consob di Roma</t>
  </si>
  <si>
    <t>Z0E259224E</t>
  </si>
  <si>
    <t>Fornitura di componenti elettrici per lampade da tavolo modello Flos, serie "Ipotenusa",</t>
  </si>
  <si>
    <t>FLOS ROMA SRL</t>
  </si>
  <si>
    <t>ZA1259EFA0</t>
  </si>
  <si>
    <t>Lavori di riqualificazione della "Sala formazione" sita al 1°piano</t>
  </si>
  <si>
    <t>12169321002*6420001007</t>
  </si>
  <si>
    <t>CONTRACT MANAGEMENT PIERANTONI SRL*EDIL CO.RE.MA.</t>
  </si>
  <si>
    <t>CONTRACT MANAGEMENT PIERANTONI SRL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</si>
  <si>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</si>
  <si>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</si>
  <si>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</si>
  <si>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</si>
  <si>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Convenzione con Borsa Italiana per l'erogazione di servizi informatici (Argo 1, Broker Info, Flussi Informativi e Data Warehouse 2) - 01.11.2018/28.02.2021</t>
  </si>
  <si>
    <t>BORSA ITALIANA SPA</t>
  </si>
  <si>
    <t>Z6C25D7CF1</t>
  </si>
  <si>
    <t>Acquisizione di 12 licenze del software Oracle Solaris Premier Subsription for Non - Oracle Hardware</t>
  </si>
  <si>
    <t>Z8D25E2898</t>
  </si>
  <si>
    <t>Fornitura e posa in opera di una paratia amovibile fonoassorbente e fonoimpedene per la sala roof del non piano della sede di Roma</t>
  </si>
  <si>
    <t>01927780609</t>
  </si>
  <si>
    <t>CLIPPER SYSTEM S.R.L.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</si>
  <si>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</si>
  <si>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</si>
  <si>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</si>
  <si>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</si>
  <si>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Z90261EAB</t>
  </si>
  <si>
    <t>Lavori di manutenzione ordinaria edile per riparazioni infiltrazioni presso sede Consob di Roma.</t>
  </si>
  <si>
    <t>Z34265CA36</t>
  </si>
  <si>
    <t>Intervento di manutenzione straordinaria tornello a tripode presso l'autorimessa secondo piano sede Roma</t>
  </si>
  <si>
    <t>SAIMA SICUREZZA SPA</t>
  </si>
  <si>
    <t>Z7225FA690</t>
  </si>
  <si>
    <t>Rinnovo certificato prevenzione incendi per l'immobile di via G.B. Martini, 3 Roma</t>
  </si>
  <si>
    <t>FZZDLF74A19F839J</t>
  </si>
  <si>
    <t>ADOLFO FAZZARI</t>
  </si>
  <si>
    <t>Z57259B37B</t>
  </si>
  <si>
    <t>Abbonamento alla Banca Dati "Markit Buyside Toolkit" per l'anno 2019</t>
  </si>
  <si>
    <t>MARKIT SECURITIES FINANCE ANALYTICS LIMITED</t>
  </si>
  <si>
    <t>Z6F25B9966</t>
  </si>
  <si>
    <t>Abbonamento al notiziario "Alliance News" per l'anno 2019</t>
  </si>
  <si>
    <t>ALLIANCE NEWS ITALIAN SERVICE</t>
  </si>
  <si>
    <t>ZB525BBBF4</t>
  </si>
  <si>
    <t>Abbonamento alla banca dati "Dealogic" per l'anno 2019</t>
  </si>
  <si>
    <t>DEALOGIC</t>
  </si>
  <si>
    <t>ZB1261F037</t>
  </si>
  <si>
    <t>Manutenzione del sistema di controllo accessi e rilevazione presenze. (Periodo 01.01/31.12.2019)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</si>
  <si>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</si>
  <si>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</si>
  <si>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</si>
  <si>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</si>
  <si>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</si>
  <si>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</si>
  <si>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</si>
  <si>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76949265D0</t>
  </si>
  <si>
    <t>Orbis per l'anno 2019</t>
  </si>
  <si>
    <t>BUREAU VAN DIJK EDIZIONI ELETTRONICHE SPA</t>
  </si>
  <si>
    <t>Z6B2631CFB</t>
  </si>
  <si>
    <t>Abbonamento alla Banca Dati "Genio Compliance" per l'anno 2019</t>
  </si>
  <si>
    <t>GENIO BUSINESS SRL</t>
  </si>
  <si>
    <t>Z9426432B8</t>
  </si>
  <si>
    <t>Abbonamento Banca Dati "Data Feed Morningstar" anno 2019</t>
  </si>
  <si>
    <t>MORNINGSTAR ITALY SRL</t>
  </si>
  <si>
    <t xml:space="preserve">
ZAC2641ACB</t>
  </si>
  <si>
    <t>Abbonamento alla banca dati "Market Connect Web" - 01.01.2019/31.12.2019 -</t>
  </si>
  <si>
    <t>10556200961</t>
  </si>
  <si>
    <t>INFRONT ITALIA SRL</t>
  </si>
  <si>
    <t>Z2C642B47</t>
  </si>
  <si>
    <t>Abbonamento alla banca dati "Keydata loader" per l'anno 2019</t>
  </si>
  <si>
    <t>ICE DATA SERVICES ITALY S.R.L.</t>
  </si>
  <si>
    <t>ZF12642D64</t>
  </si>
  <si>
    <t>Abbonamento alla banca dati "BackOnline" per l'anno 2019</t>
  </si>
  <si>
    <t>Z0E2656F92</t>
  </si>
  <si>
    <t>Servizio di Manutenzione per i moduli software "Gateway" e componenti accessorie (anno 2019)</t>
  </si>
  <si>
    <t>Z22265FB49</t>
  </si>
  <si>
    <t>Servizio di Abbonamento al notiziario "Adnkronos" per l'anno 2019</t>
  </si>
  <si>
    <t>ADNKRONOS SOCIETA' PER AZIONI AGENZIA GIORNALISTICA DI INFORMAZIONI-ADN KRONOS</t>
  </si>
  <si>
    <t>ZBE265FC27</t>
  </si>
  <si>
    <t>Servizio di Abbonamento al notiziario " Ansa" per l'anno 2019</t>
  </si>
  <si>
    <t>ANSA AGENZIA NAZIONALE STAMPA ASSOCIATA-ANSA</t>
  </si>
  <si>
    <t>ZB5265FCAB</t>
  </si>
  <si>
    <t>Servizio di Abbonamento al notiziario "Askanews" per l'anno 2019</t>
  </si>
  <si>
    <t>7868544FE8</t>
  </si>
  <si>
    <t>Servizio di Abbonamento al notiziario "RCO-Radiocor" per l'anno 2019</t>
  </si>
  <si>
    <t>IL SOLE 24 ORE SPA</t>
  </si>
  <si>
    <t>Noleggio Antenne - ANSA - anno 2019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</si>
  <si>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</si>
  <si>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1 Consob)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</si>
  <si>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</si>
  <si>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</si>
  <si>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</si>
  <si>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</si>
  <si>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</si>
  <si>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</si>
  <si>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</si>
  <si>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</si>
  <si>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</si>
  <si>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</si>
  <si>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</si>
  <si>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</si>
  <si>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</si>
  <si>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</si>
  <si>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</si>
  <si>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</si>
  <si>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</si>
  <si>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</si>
  <si>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</si>
  <si>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</si>
  <si>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</si>
  <si>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</si>
  <si>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</si>
  <si>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</si>
  <si>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</si>
  <si>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</si>
  <si>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</si>
  <si>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ZEB25637ED</t>
  </si>
  <si>
    <t>Fornitura di toner per stampanti “HP PAGEWIDE PRO 477DW"</t>
  </si>
  <si>
    <t>08619670584</t>
  </si>
  <si>
    <t>Z1F25C9854</t>
  </si>
  <si>
    <t>Fornitura completa divisa invernale per operatori</t>
  </si>
  <si>
    <t>11573981005</t>
  </si>
  <si>
    <t>ZAMPIERI SRL</t>
  </si>
  <si>
    <t>772688398F</t>
  </si>
  <si>
    <t>Oracle - Rinnovo manutenzione licenze d'uso software - anno 2019</t>
  </si>
  <si>
    <t>ZE92747044</t>
  </si>
  <si>
    <t>PIEMME - CONCESSIONARIA DI PUBBLICITA' SPA</t>
  </si>
  <si>
    <t>Z8F26E3065</t>
  </si>
  <si>
    <t>Pubblicazione sui quotidiani dell'Avviso di aggiudicazione, per estratto della procedura negoziata servizio di supporto e manutenzione licenze Oracle anno 2019</t>
  </si>
  <si>
    <t>Z3426C772B</t>
  </si>
  <si>
    <t>Servizio di manutenzione di n. 425 licenze del software Filenet P8 dal 01/02/2019 al 31 /01/2020</t>
  </si>
  <si>
    <t>ZE52746F30</t>
  </si>
  <si>
    <t>A. MANZONI &amp; C. SPA</t>
  </si>
  <si>
    <t>Z5D276A199</t>
  </si>
  <si>
    <t>Acquisto di n. 30 Kit di firma digitale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</si>
  <si>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</si>
  <si>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</si>
  <si>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</si>
  <si>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</si>
  <si>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</si>
  <si>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</si>
  <si>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</si>
  <si>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</si>
  <si>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</si>
  <si>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</si>
  <si>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</si>
  <si>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</si>
  <si>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</si>
  <si>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</si>
  <si>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ZE02746FCD</t>
  </si>
  <si>
    <t>CLASSPI S.P.A.</t>
  </si>
  <si>
    <t>Z912747014</t>
  </si>
  <si>
    <t>ZE026E2FAD</t>
  </si>
  <si>
    <t>Z682761956</t>
  </si>
  <si>
    <t>Fornitura di n. 450 copie di una brochure informativa sull'attività dell'Arbitro per le Controversie finanziarie per la Relazione ACF del 28.03.2019</t>
  </si>
  <si>
    <t>ARTI GRAFICHE SAN MARCELLO SRL</t>
  </si>
  <si>
    <t>Z1E272C7EA</t>
  </si>
  <si>
    <t>Acquisizione del servizio di supporto linguistico specialistico connesso all'intervento del Presidente Vicario alla Conferenza ESMA "Securieties Markets: trends, riskes and policies" Milano, 7 Marzo 2019</t>
  </si>
  <si>
    <t>Z432746FA5</t>
  </si>
  <si>
    <t>Z0626E2EC4</t>
  </si>
  <si>
    <t>Z3726E2F3A</t>
  </si>
  <si>
    <t>Servizio di Manutenzione dei server Oracle (01.01.2019/31.12.2019)</t>
  </si>
  <si>
    <t>7738853F82</t>
  </si>
  <si>
    <t>Servizio Abbonamento alla Banca dati "L'Approccio alla finanza e agli investimenti delle famiglie italiane" anno 2019.</t>
  </si>
  <si>
    <t>Z0F26C45FA</t>
  </si>
  <si>
    <t>N. 40 abbonamenti annuali digitali al servizio 'la Repubblica +"</t>
  </si>
  <si>
    <t>GEDI DIGITAL SRL</t>
  </si>
  <si>
    <t>ZAB27B8EEA</t>
  </si>
  <si>
    <t>Fornitura e posa in opera della pavimentazione della "Sala Formazione" della sede Consob di Roma</t>
  </si>
  <si>
    <t>Z1026FD710</t>
  </si>
  <si>
    <t>Lavori di manutenzione ordinaria edile per riparazione infiltrazione e placcatura di una parete divisoria</t>
  </si>
  <si>
    <t>ZBA26B0C3C</t>
  </si>
  <si>
    <t>Riqualificazione edile delle stanze 714-715-737 e di porzioni di corridoio 7° piano sede Roma</t>
  </si>
  <si>
    <t>ZC726D4F46</t>
  </si>
  <si>
    <t>Lavori di rifacimento della segnaletica orizzontale dell'autorimessa della sede Consob di Roma</t>
  </si>
  <si>
    <t>06858761007</t>
  </si>
  <si>
    <t>GISKA SRL</t>
  </si>
  <si>
    <t>Z82278570E</t>
  </si>
  <si>
    <t>Realizzazione di un video e sua proiezione in occasione della presentazione della Relazione ACF per l'anno 2018</t>
  </si>
  <si>
    <t>PUNTO REC STUDIOS S.R.L.</t>
  </si>
  <si>
    <t>77287828AA</t>
  </si>
  <si>
    <t>Servizio di manutenzione del software Business Object (rinnovo annuale dal 01/01/2019 al 31/12/2019)</t>
  </si>
  <si>
    <t>ALTEVIE TECHNOLOGIES S.R.L.</t>
  </si>
  <si>
    <t>Z6B27567B3</t>
  </si>
  <si>
    <t>Fornitura e posa in opera di N. 2 tende presso l'Auditorium</t>
  </si>
  <si>
    <t>DFZDGI81H18H501I</t>
  </si>
  <si>
    <t>TAP ART</t>
  </si>
  <si>
    <t>Z512783C1F</t>
  </si>
  <si>
    <t>Fornitura di cartelline, penne e chiavette USB con logo ACF da utilizzare per la presentazione della Relazione per l'anno 2019 dell'Arbitro per le controversie finanziarie</t>
  </si>
  <si>
    <t>4 COMPANY S.R.L.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</si>
  <si>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</si>
  <si>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</si>
  <si>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</si>
  <si>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</si>
  <si>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</si>
  <si>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 xml:space="preserve">Quota per l’adesione della Consob all’Osservatorio sulla Business Continuity per l’anno 2019 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</si>
  <si>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</si>
  <si>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</si>
  <si>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</si>
  <si>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</si>
  <si>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77763574CD</t>
  </si>
  <si>
    <t>Servizi di stampa e consegna di pubblicazioni istituzionali (BS12, BS13, QG18) - Ordinativo n. 5</t>
  </si>
  <si>
    <t>780313243B</t>
  </si>
  <si>
    <t>Contratto attuativo n. 6 - Accordo quadro per la stampa e consegna di pubblicazioni istituzionali</t>
  </si>
  <si>
    <t>78226975C7</t>
  </si>
  <si>
    <t>Integrazione al contratto attuativo n. 6 - Accordo quadro per la stampa e consegna di pubblicazioni istituzionali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</si>
  <si>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</si>
  <si>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</si>
  <si>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</si>
  <si>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</si>
  <si>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</si>
  <si>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7820127CF0</t>
  </si>
  <si>
    <t>Fornitura di n. 900 apparecchi
telefonici VoIP</t>
  </si>
  <si>
    <t>01989510134*05080100968*01016160515*00488410010</t>
  </si>
  <si>
    <t>IMPIANTI S.P.A.*ONEDIRECT SRL*SI.S.TEL. DI VLADIMIRO DE ANDREIS E C*TELECOM ITALIA SPA</t>
  </si>
  <si>
    <t>ZAE26AD604</t>
  </si>
  <si>
    <t>Realizzazione di un trailer dell'evento relativo al progetto "Finanza in palcoscenico"</t>
  </si>
  <si>
    <t xml:space="preserve"> 04991070485</t>
  </si>
  <si>
    <t>PIRENE SRL</t>
  </si>
  <si>
    <t>ZF42776F04</t>
  </si>
  <si>
    <t>Acquisizione di servizi e dotazioni tecnologiche per gli eventi istituzionali del 18 marzo 2019 e 28 marzo 2019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</si>
  <si>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</si>
  <si>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</si>
  <si>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</si>
  <si>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</si>
  <si>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</si>
  <si>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Z9F27CCF3C</t>
  </si>
  <si>
    <t>Contratto di manutenzione macchina affrancatrice sede di Roma</t>
  </si>
  <si>
    <t>03094350162</t>
  </si>
  <si>
    <t>AVG AUTOMAZIONE SRL</t>
  </si>
  <si>
    <t>Z5B288F595</t>
  </si>
  <si>
    <t>Aggiudicazione TRMI 2019 - GURI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</si>
  <si>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</si>
  <si>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</si>
  <si>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</si>
  <si>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</si>
  <si>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</si>
  <si>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</si>
  <si>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</si>
  <si>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Z7E28AAB7B</t>
  </si>
  <si>
    <t>Aggiudicazione TRMi 2019 - Manzoni - Stampa e Repubblica</t>
  </si>
  <si>
    <t>ZF728C600C</t>
  </si>
  <si>
    <t>Manutenzione biennale n. 2 apparati Raggi X SecurSCANXRC-6040P</t>
  </si>
  <si>
    <t>SECURITALY S.R.L.</t>
  </si>
  <si>
    <t>ZB0287ED37</t>
  </si>
  <si>
    <t>Corso interno: "Tracciabilità, DURC e ritenuta 0,50%, fatturazione elettronica</t>
  </si>
  <si>
    <t>ITA SRL-ITA</t>
  </si>
  <si>
    <t>Z9D28F63EE</t>
  </si>
  <si>
    <t>Rinnovo convenzione ItalgiureWeb della Corte di Cassazione</t>
  </si>
  <si>
    <t>CORTE SUPREMA DI CASSAZIONE</t>
  </si>
  <si>
    <t>ZD327DD359</t>
  </si>
  <si>
    <t>Abbonamento alla Banca dati Mediaddress per il periodo 30 aprile 2019 - 29 aprile 2021</t>
  </si>
  <si>
    <t>MEDIADATA S.R.L.</t>
  </si>
  <si>
    <t>Z1728C0F15</t>
  </si>
  <si>
    <t>Servizio di Manutenzione delle licenze software "Matlab" periodo 01.07.2019 - 30.06.2020</t>
  </si>
  <si>
    <t>Rinnovo servizio di manutenzione licenze Microsoft per il triennio 01 luglio 2019 - 30 giugno 2022</t>
  </si>
  <si>
    <t>Z442815CFF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</si>
  <si>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</si>
  <si>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</si>
  <si>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</si>
  <si>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</si>
  <si>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Noleggio software Brokerinfo con personalizzazioni per Consob dal 7.06.2019 al 6.06.2020</t>
  </si>
  <si>
    <t>Z8128C3575</t>
  </si>
  <si>
    <t>Acquisizione di beni e servizi funzionali allo svolgimento dell'Incontro annuale della Consob con il mercato finanziario, Milano 14 giugno 2019</t>
  </si>
  <si>
    <t>ZA52815DA6</t>
  </si>
  <si>
    <t>Z88273B262</t>
  </si>
  <si>
    <t>Servizi di ripresa audio/video lavori convegno "Securities Markets: Trends, Risks and Policies" , Milano 07 Marzo 2019</t>
  </si>
  <si>
    <t>LAMERWEB PRODUCTIONS DI ENRICO CARLO BURSI &amp; C. SAS</t>
  </si>
  <si>
    <t>LAMERWEB PRODUCTIONS DI E.C. BURSI &amp; C. SAS</t>
  </si>
  <si>
    <t>Z0828AAC08</t>
  </si>
  <si>
    <t>Aggiudicazione TRMI 2019 - Class Editori - Italia Oggi</t>
  </si>
  <si>
    <t>CLASS EDITORI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</si>
  <si>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</si>
  <si>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</si>
  <si>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</si>
  <si>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</si>
  <si>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</si>
  <si>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Z5B2815D50</t>
  </si>
  <si>
    <t>Z902864CB7</t>
  </si>
  <si>
    <t>Abbonamento al notiziario MF Dow Jones Professional dal 01.06.2019 al 31 maggio 2021</t>
  </si>
  <si>
    <t>MF DOW JONES NEWS SRL</t>
  </si>
  <si>
    <t>Z39286A605</t>
  </si>
  <si>
    <t>Affitto locali e servizi connessi all'organizzazione del Public Hearing presso l'Univeristà Bocconi (Milano, 21 maggio 2019)</t>
  </si>
  <si>
    <t>UNIVERSITA' COMMERCIALE LUIGI BOCCONI</t>
  </si>
  <si>
    <t>Z402815EDC</t>
  </si>
  <si>
    <t>Z8928AAC7C</t>
  </si>
  <si>
    <t>Aggiudicazione Reuters - RCS MEDIAGROUP Corriere della Sera</t>
  </si>
  <si>
    <t>ZB627E59B3</t>
  </si>
  <si>
    <t>Abbonamento annuale al quotidiano "Corriere della Sera" per le esigenze dell'Istituto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</si>
  <si>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</si>
  <si>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</si>
  <si>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</si>
  <si>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</si>
  <si>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</si>
  <si>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</si>
  <si>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 xml:space="preserve"> 7768533C39</t>
  </si>
  <si>
    <t>Fornitura di materiale di consumo per le esigenze della AGCM e della CONSOB</t>
  </si>
  <si>
    <t>ICR SPA</t>
  </si>
  <si>
    <t>ZA228D7FF2</t>
  </si>
  <si>
    <t>Intervento di manutenzione sulle tende della st. 503 e della Sala Server presso l'immobile Consob di Roma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</si>
  <si>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</si>
  <si>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</si>
  <si>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</si>
  <si>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</si>
  <si>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</si>
  <si>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</si>
  <si>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</si>
  <si>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</si>
  <si>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</si>
  <si>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</si>
  <si>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</si>
  <si>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Z192815168</t>
  </si>
  <si>
    <t>Fornitura di arredi su misura per le esigenze della sede di Roma</t>
  </si>
  <si>
    <t>MUSILLI BERNARDINO SRL</t>
  </si>
  <si>
    <t>778283027E</t>
  </si>
  <si>
    <t>Z9B27D4F94</t>
  </si>
  <si>
    <t>Fornitura di n. 2 Poltrone direzionali per la sede Consob di Roma</t>
  </si>
  <si>
    <t>CATALANO UFFICIO SRL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</si>
  <si>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</si>
  <si>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</si>
  <si>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</si>
  <si>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</si>
  <si>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</si>
  <si>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</si>
  <si>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</si>
  <si>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</si>
  <si>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</si>
  <si>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</si>
  <si>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</si>
  <si>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</si>
  <si>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</si>
  <si>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 xml:space="preserve">Quota di adesione della Consob CERTFin in qualità di componente della constituency 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</si>
  <si>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</si>
  <si>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</si>
  <si>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</si>
  <si>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69233923D1</t>
  </si>
  <si>
    <t>Fornitura di energia elettrica presso la sede di Roma</t>
  </si>
  <si>
    <t>06832931007</t>
  </si>
  <si>
    <t>GALA SPA</t>
  </si>
  <si>
    <t>Z2F27D84D4</t>
  </si>
  <si>
    <t>Attività di formazione e training sulla piattaforma Liferay DXP</t>
  </si>
  <si>
    <t>03304900263</t>
  </si>
  <si>
    <t>SMC Treviso srl</t>
  </si>
  <si>
    <t>Z9028F22A8</t>
  </si>
  <si>
    <t>ZBD28F1741</t>
  </si>
  <si>
    <t>Fornitura n. 30 kit di firma digitale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</si>
  <si>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</si>
  <si>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</si>
  <si>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</si>
  <si>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</si>
  <si>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</si>
  <si>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</si>
  <si>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</si>
  <si>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</si>
  <si>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</si>
  <si>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</si>
  <si>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Adesione convenzione Consip PC Portatili e Tablet 2 per fornitura 60 PC portatili</t>
  </si>
  <si>
    <t>00929440592</t>
  </si>
  <si>
    <t>ZOE2656F92</t>
  </si>
  <si>
    <t>manutenzione sw "Synchrony Sentinel V3"  "Synchrony gateway", "Cluster" e "Simplex"</t>
  </si>
  <si>
    <t>ZA92682A43</t>
  </si>
  <si>
    <t>Rinnovo PEC 2018</t>
  </si>
  <si>
    <t>Z02264181D</t>
  </si>
  <si>
    <t>Abbonamento alla banca dati "Market Connect  Client" - 01.01.2019/31.12.2019 -</t>
  </si>
  <si>
    <t>Z4428773F1</t>
  </si>
  <si>
    <t>Supporto linguistico per convegno</t>
  </si>
  <si>
    <t>Z6D289EAA6</t>
  </si>
  <si>
    <t>Manutenzione evolutiva del software "Mercure V4" 2019/20 dal 01.07.2019 al 30.06.2020</t>
  </si>
  <si>
    <t>TECOMS SRL</t>
  </si>
  <si>
    <t>ZAA2915983</t>
  </si>
  <si>
    <t>Sistema di rilevazione presenze dell'Istituto - EBI della società Honeywell</t>
  </si>
  <si>
    <t>ZA6291FA36</t>
  </si>
  <si>
    <t>Intervento di sostituzione motore porte automatiche di cabina dell'ascensore n. 2 della scala A sede di Roma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</si>
  <si>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</si>
  <si>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</si>
  <si>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</si>
  <si>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</si>
  <si>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Z34292EA18</t>
  </si>
  <si>
    <t>Intervento di riparazione apparato a Raggi X installato presso l'ingresso di Via G.B. Martini sede di Roma</t>
  </si>
  <si>
    <t>Z1629383C9</t>
  </si>
  <si>
    <t>Acquisizione di n. 5 giornate di supporto specialistico SAS - CIG Z1629383C9</t>
  </si>
  <si>
    <t>ZD22928974</t>
  </si>
  <si>
    <t>Fornitura di 850 licenze d'uso software antispam Symantec Messaging Gateway per le caselle di posta elettronica Consob</t>
  </si>
  <si>
    <t>PA EVOLUTION S.R.L.</t>
  </si>
  <si>
    <t>Z9729554FB</t>
  </si>
  <si>
    <t>Pubblicazione sui quotidiani dell'avviso di aggiudicazione, per estratto, della procedura negoziata del servizio di Facility Management presso la sede periodo 01 luglio 2019 - 30 giugno 2020</t>
  </si>
  <si>
    <t>ZA52960260</t>
  </si>
  <si>
    <t>ZF92960277</t>
  </si>
  <si>
    <t>Z68296029A</t>
  </si>
  <si>
    <t>ZB52977A49</t>
  </si>
  <si>
    <t>Interventi di manutenzione ordinaria sulle tende installate presso la sede Consob di Roma</t>
  </si>
  <si>
    <t>Z6A299A2AA</t>
  </si>
  <si>
    <t>Sostituzione sistemi di automazione per porte scorrevoli installate nell'ingresso di via Martini della sede Consob di Roma</t>
  </si>
  <si>
    <t>D.M.ELETTRONICA S.R.L.</t>
  </si>
  <si>
    <t>7090456D61</t>
  </si>
  <si>
    <t>Acquisizione canale comunicazione a 10 Gbps per collegamento informatico sedi (contratto quadro SPC2)</t>
  </si>
  <si>
    <t>Z6F29CF41E</t>
  </si>
  <si>
    <t>Noleggio di un impianto audio e video e servizio di traduzione simultanea per convegno "L'attività dell'Audit committee alla luce della recente riforma europea....", Roma 27 settembre 2019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</si>
  <si>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</si>
  <si>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</si>
  <si>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</si>
  <si>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</si>
  <si>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</si>
  <si>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</si>
  <si>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</si>
  <si>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</si>
  <si>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</si>
  <si>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</si>
  <si>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</si>
  <si>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</si>
  <si>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</si>
  <si>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</si>
  <si>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Z9029AE0C6</t>
  </si>
  <si>
    <t>Servizio di Posta Elettronica Certificata per il periodo 1/10/2019-30/09/2020</t>
  </si>
  <si>
    <t>Z23299C574</t>
  </si>
  <si>
    <t>Servizio di supporto tecnico per la somministrazione di un questionario a un campione di consulenti finanziari e di investitori</t>
  </si>
  <si>
    <t>10196560964</t>
  </si>
  <si>
    <t>FINER FINANCE EXPLORER S.R.L.</t>
  </si>
  <si>
    <t>804700134C</t>
  </si>
  <si>
    <t>ARKADIA TRANSLATIONS</t>
  </si>
  <si>
    <t>ZF82A0E4B0</t>
  </si>
  <si>
    <t>AVR SPA</t>
  </si>
  <si>
    <t>ZAE2A2144C</t>
  </si>
  <si>
    <t>Interventi Vari di manutenzione ordinaria sulle tende installate presso la sede Consob di Roma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</si>
  <si>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</si>
  <si>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</si>
  <si>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</si>
  <si>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</si>
  <si>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</si>
  <si>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</si>
  <si>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808965527E</t>
  </si>
  <si>
    <t>Fornitura di n. 20 PC portatili tramite adesione alla Convenzione Consip PC Portatili e Tablet 3, Lotto 1</t>
  </si>
  <si>
    <t>BELLUCCI S.P.A.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</si>
  <si>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</si>
  <si>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</si>
  <si>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</si>
  <si>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</si>
  <si>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</si>
  <si>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Z542AF510D</t>
  </si>
  <si>
    <t>IL SOLE 24 ORE SPA Pubblicità successiva dell'avviso Proroga contratto per l'affidamento servizi di sviluppo, manutenzione e gestione del sistema informativo dal 01/01/2020 al 30/06/2020</t>
  </si>
  <si>
    <t>ZF92AF4F71</t>
  </si>
  <si>
    <t>PIEMME Pubblicità successiva dell'avviso Proroga contratto per l'affidamento servizi di sviluppo, manutenzione e gestione del sistema informativo dal 01/01/2020 al 30/06/2020</t>
  </si>
  <si>
    <t>Z032AF4DD9</t>
  </si>
  <si>
    <t>CLASS Pubblicità successiva dell'avviso Proroga contratto per l'affidamento servizi di sviluppo, manutenzione e gestione del sistema informativo dal 01/01/2020 al 30/06/2020</t>
  </si>
  <si>
    <t>Z2F2AF4EEC</t>
  </si>
  <si>
    <t>RCS MEDIAGROUP  Pubblicità successiva dell'avviso Proroga contratto per l'affidamento servizi di sviluppo, manutenzione e gestione del sistema informativo dal 01/01/2020 al 30/06/2020</t>
  </si>
  <si>
    <t>Z702ACD278</t>
  </si>
  <si>
    <t>ISTITUTO POLIGRAFICO E ZECCA DELLO STATO Pubblicità successiva dell'avviso Proroga contratto per l'affidamento servizi di sviluppo, manutenzione e gestione del sistema informativo dal 01/01/2020 al 30/06/2020</t>
  </si>
  <si>
    <t>Z812AFBB4E</t>
  </si>
  <si>
    <t>Fornitura e posa in opera di sopralzi per le armadiature della biblioteca della sede Consob di Roma, dicembre 2019.</t>
  </si>
  <si>
    <t>07872591008*12989221002*00082980434</t>
  </si>
  <si>
    <t>BORGIA COSTRUZIONI*PIETROPAOLI INDUSTRIAL &amp; GENERAL CONTRACTOR*FRATELLI GIONCHETTI MATELICA</t>
  </si>
  <si>
    <t>07872591008</t>
  </si>
  <si>
    <t>BORGIA COSTRUZIONI SRL</t>
  </si>
  <si>
    <t>Z6A2A95791</t>
  </si>
  <si>
    <t>Acquisizione del gestionale WMS e della relativa manutenzione per 24 mesi e connessi servizi di migraazione, correzione, ripulitura, revisione del catalogo della biblioteca della Consob</t>
  </si>
  <si>
    <t>Z4729FF8BB</t>
  </si>
  <si>
    <t>Servizio di Abbonamento alla Banca dati "Markit Buyside Toolkit 1 Data Region and PX Application" per l'anno 2020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</si>
  <si>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</si>
  <si>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</si>
  <si>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</si>
  <si>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</si>
  <si>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</si>
  <si>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</si>
  <si>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</si>
  <si>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</si>
  <si>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</si>
  <si>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</si>
  <si>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</si>
  <si>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</si>
  <si>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</si>
  <si>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</si>
  <si>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</si>
  <si>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</si>
  <si>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</si>
  <si>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</si>
  <si>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</si>
  <si>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</si>
  <si>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</si>
  <si>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807553919A</t>
  </si>
  <si>
    <t>Servizio di utilizzo del Database Orbis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</si>
  <si>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</si>
  <si>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</si>
  <si>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</si>
  <si>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</si>
  <si>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</si>
  <si>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</si>
  <si>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</si>
  <si>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</si>
  <si>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</si>
  <si>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</si>
  <si>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</si>
  <si>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</si>
  <si>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</si>
  <si>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</si>
  <si>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</si>
  <si>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</si>
  <si>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</si>
  <si>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</si>
  <si>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</si>
  <si>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</si>
  <si>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</si>
  <si>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</si>
  <si>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</si>
  <si>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</si>
  <si>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ZE32B4C686</t>
  </si>
  <si>
    <t>Contratto ponte Servizi Eos Web SaaS e SIP2 dal 01.01.2020 al 31.03.2020</t>
  </si>
  <si>
    <t>ZAE2A19F9F</t>
  </si>
  <si>
    <t>Abbonamento alla Banca Dati "Genio Compliance" per l'anno 2020</t>
  </si>
  <si>
    <t>ZAC2AA52B5</t>
  </si>
  <si>
    <t>Acquisto di n. 100 kit di firma digitale</t>
  </si>
  <si>
    <t>8090737F5F</t>
  </si>
  <si>
    <t>Banca dati Bloomberg 3 licenze (RM) 2020-2022</t>
  </si>
  <si>
    <t>Fornitura materiali di consumo per le esigenze della Consob e dell'Agcm</t>
  </si>
  <si>
    <t>ANGELO AMODIO S.R.L.*COR.EL.*ERREBIAN*LA PITAGORA DI MACRELLI DR. GIAN CARLO*MAESTRIPIERI S.R.L:*MYO S.P.A.*SISTERS</t>
  </si>
  <si>
    <t>8104348F86</t>
  </si>
  <si>
    <t>Fornitura toner e altri materiali di consumo informatico per le esigenze della Consob e dell'Agcm</t>
  </si>
  <si>
    <t>06860250155</t>
  </si>
  <si>
    <t>I.M.D. srl</t>
  </si>
  <si>
    <t>07414751003</t>
  </si>
  <si>
    <t>08165090963</t>
  </si>
  <si>
    <t>07745171210</t>
  </si>
  <si>
    <t>Peretti Group srl</t>
  </si>
  <si>
    <t>02938930589</t>
  </si>
  <si>
    <t>06695270964</t>
  </si>
  <si>
    <t>BIT MARKET SERVICES S.p.A.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</si>
  <si>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</si>
  <si>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</si>
  <si>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ZC428A5B52</t>
  </si>
  <si>
    <t>Servizio di manutenzione dell'applicativo EOSWeb in modalità Saas e servizio di hosting del modulo SIP2 selfcheck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</si>
  <si>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</si>
  <si>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</si>
  <si>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</si>
  <si>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</si>
  <si>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</si>
  <si>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Accordo quadro, ex art. 54, comma 3, del d.lgs. 50/2016 s.m.i., con un unico operatore economico per l'esecuzione di singoli interventi di manutenzione edile Consob e Agcm (Lotto 1 Consob) - CIG derivato da CIG Consob 7629964D77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</si>
  <si>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</si>
  <si>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</si>
  <si>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</si>
  <si>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02285470924*02290620992*03118780786*12852900153*07591620724*11312051003</t>
  </si>
  <si>
    <t>Sgt10 srl*Merito srl*Scanshare srl*Selexi s.r.l.*Seletek srl*C&amp;S Consulenza e Selezione</t>
  </si>
  <si>
    <t xml:space="preserve">13081080155*06164291004*09504521007*05355871004*03550371003*09386910153*12318421000*05044820156*02132600590
</t>
  </si>
  <si>
    <t>ZC521C0D1C</t>
  </si>
  <si>
    <t xml:space="preserve">11536261008*05105710155*06163010488*03550371003*09386910153*12318421000*05044820156*02132600590
</t>
  </si>
  <si>
    <t>Inventa wide ltb srl*Manpower talent solution company s.r.l.*Myes italia srl*Easy life group s.r.l.*International language school srl*Language and training workshop s.r.l.*Linguarama italia srl*Roma school srl</t>
  </si>
  <si>
    <t>7862899D82</t>
  </si>
  <si>
    <t>ZDB1E5FFCD</t>
  </si>
  <si>
    <t>Acqusizione Servizi Thomson Reuters per l'anno 2019</t>
  </si>
  <si>
    <t>77320029E4</t>
  </si>
  <si>
    <t>Manzoni - Pubblicazione per estratto avviso di aggiudicazione della gara per affidamento dei servizi di assistenza sanitaria</t>
  </si>
  <si>
    <t>Piemme - Pubblicazione per estratto avviso di aggiudicazione della gara per la manutenzione edile Consob AGCM</t>
  </si>
  <si>
    <t>Class - Pubblicazione per estratto avviso di aggiudicazione della gara per affidamento dei servizi di assistenza sanitaria</t>
  </si>
  <si>
    <t>Class - Pubblicazione per estratto avviso di aggiudicazione della gara manutenzione edile Consob e AGCM</t>
  </si>
  <si>
    <t>RCS - Pubblicazione per estratto avviso di aggiudicazione della gara per affidamento dei servizi di assistenza sanitaria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</si>
  <si>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</si>
  <si>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</si>
  <si>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</si>
  <si>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</si>
  <si>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</si>
  <si>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</si>
  <si>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</si>
  <si>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DEGI  s.r.l.*Mediaedit di Dario Muscatello*Celdes s.r.l.*Anglo American Book Co. S.r.l.*Ebsco  Information servicxes s.r.l.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</si>
  <si>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</si>
  <si>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</si>
  <si>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</si>
  <si>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</si>
  <si>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</si>
  <si>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</si>
  <si>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</si>
  <si>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</si>
  <si>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</si>
  <si>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ZZNNCL80B05L049K*04503021216*CBLFNC65L26C895R*02054140617*PPCNCL56B26A020O*04804621219*00940990674*01511420448*GLLPLA49D02G479S*03889450759*02577280270*09187351003*PCRGPR69A02H700Q*02835300837*01850820992*02805260243*04591670825*06004130016*01180960294*05124350876</t>
  </si>
  <si>
    <t>C.E.I.T. DI AZZONE NICOLA*CO.GE.BA. SRL*CUBELLO FRANCO*DA.CA. SUD COSTRUZIONI SRL*DITTA PEPICE NICOLA*E.CO.RES. S.R.L.*ELETTROSYSTEM SRL*EREDI LUZI MARIO DI LUZI PIERO &amp; C. SNC*GALLINELLI IMPIANTI DI GALLINELLI PAOLO*GRAVILI SRL*I.S.I. IMPIANTI S.R.L.*M.S.T. MANUTENZIONI &amp; SERVIZI TECNICI*PECORELLA GASPARE*PELORITANA APPALTI SRL*RICORDA S.R.L.*RIVA GAETANO SAS DI RIVA GAETANO &amp; C.*SMAP SRL*T.I.R.E.S.*TECNOELETTRA S.R.L.*VI.SA. COSTRUZIONI SRL</t>
  </si>
  <si>
    <t>09421411001*05864181002*02731820870*04777970874*12802321005*06232541000*06363471001*01856621006</t>
  </si>
  <si>
    <t>01822940761*05020990874*05686981001*05266220580*DCTSBN59C29A669Q*01952571006*01436670622*02097850594*06078350581*03974031217*00964840672*00974491003*03986690877*05200820875*06265001211*07542790634*04396800759*03312030657*05522531002*02182210845*03176510588*06220891219*03595221007*06845211009*00491370441*01530821212*00105730568*01906340672*10869151000*01850820992*01565180682*05761290823*00947931002*01373380516*05060361002*04945771006*01145980437*04788971002*02584100040*03641281005*00792700627*07919480637*06733521006*06076770723*02764431215*02610940609*08515201005*00750390635*10013701007*02993910799*04908700729*03447320619*01123141002*04449911215*07532191215*08532341008*02201760424*03010690547*02170410993*00894181007*07043911002*00520620600*04036771006*08674911006*05791980724*09586281009*00970430963*05781531214*00788970739*06025851210*04585531009*08674091007*02971810656*04683211215*00893940783*01267310660</t>
  </si>
  <si>
    <t>LIANZA S.R.L.*C.R.F. COSTRUZIONI S.R.L.*SITAI*DE.FI. SRL*DICATALDO SABINO*GI.FE. COSTRUZIONI SRL*EFFE4SRL*M.D.B. IMPIANTI*ITALPROIM*F.LLI FERRARA SRL*ELETTRICA 2000 S.R.L.*I.EL.ET. IMPIANTI ELETTRICI E TELEFONICI*G.P.COSTRUZIONI DEL GEOM. GIUSEPPE PROIETTO &amp; C. S.A.S.*EURO CIPA S.R.L.*TMC TECHNOLOGY SRL*RDP TELECOMUNICAZIONI SRL*BRUNO BARBA IMPIANTI SRL*I.C.G. SRL UNIPERSONALE IOZZINO COSTRUZIONI GENERALI SRL*GIDI IMPIANTI*SICE SRL*ARTIGIANA ROMANA IMPIANTI DI TIBERTI PALMIRO*GIULIANO SRL*CO.GE.IM. S.R.L.*SECURIA SRL*MDS S.R.L.*BRAIN SRL*BELLI SRL*ELETTROIDRAULICA SILVI SRL*M.I.T. SRL*RICORDA S.R.L.*LA TERMO IMPIANTI DI CARCHESIO MASSIMILIANO*WI-FI NET DI DAVIDE DI VITA S.A.S*DAB SISTEMI INTEGRATI S.R.L.*IGE IMPIANTI SRL*ELETTROSTAFF*CO.G.IM.*STACCHIO IMPIANTI SRL*G.I. GENERAL IMPIANTI S.R.L.*SCOTTA S.R.L.*BLASI COSTRUZIONI SRL*DE MASI S.R.L.*GE.MA. IMPIANTI SAS*OIKOS SRL*SISTEC SRL*MOSCARINO S.A.S. DI ERRICO NICOLETTA &amp; C.*LA TERRA SRL*L.G.R. APPALTI S.R.L.*CO.M.I.*CO.GE.BI. SRL*I.T.E.C. SRL*DE CICCO S.A.S. DI DE CICCO ROBERTO &amp; C.*A.F.A. SOCIETY S.R.L.*INTERM - INSTALLAZIONI TERMOMECCANICHE*SITE IMPIANTI S.R.L.*CEITECNO S.R.L.*ACMM*CELLI IMPIANTI SRL*CASTELLANI IMPIANTI SRL*GRAVEGLIA IMPIANTI S.R.L.*MICOR*A.V.S. APPALTI*D'ANGELI RENATO*ROMA COSTRUZIONI APPALTI*CRB SRL*PRODON IMPIANTI TECNOLOGICI S.R.L.*MAIORANA COSTRUZIONI EDILI SRL*GTE*SIT IMPIANTI*SERVECO S.R.L.*C.L.P. COSTRUZIONI SRL*ICET ITALIA SRL*EBI S.R.L. CON UNICO SOCIO*METODA*FOMA SERVICE*GIORDANO SRL*SIPROS SRL</t>
  </si>
  <si>
    <t>08859971007*MSCDRA75P01H501T*02938930589*00391590585*11164410018</t>
  </si>
  <si>
    <t>02019280540</t>
  </si>
  <si>
    <t>04924991005</t>
  </si>
  <si>
    <t>01408650511</t>
  </si>
  <si>
    <t>08195371003</t>
  </si>
  <si>
    <t>08333270018</t>
  </si>
  <si>
    <t>06466050017</t>
  </si>
  <si>
    <t>08584281003</t>
  </si>
  <si>
    <t>TRRDVD34P29H501I*DFZDGI81H18H501I*08584281003</t>
  </si>
  <si>
    <t>08183121006</t>
  </si>
  <si>
    <t>06420001007</t>
  </si>
  <si>
    <t>06420001007*12169321002</t>
  </si>
  <si>
    <t>03002560179</t>
  </si>
  <si>
    <t>01979730510</t>
  </si>
  <si>
    <t>03922680586</t>
  </si>
  <si>
    <t>00399810589</t>
  </si>
  <si>
    <t>03675290286</t>
  </si>
  <si>
    <t>08526500155</t>
  </si>
  <si>
    <t>04705810150</t>
  </si>
  <si>
    <t>00700940588</t>
  </si>
  <si>
    <t>03390750267</t>
  </si>
  <si>
    <t>08697741000</t>
  </si>
  <si>
    <t>08114020152</t>
  </si>
  <si>
    <t>05466391009</t>
  </si>
  <si>
    <t>03567161009</t>
  </si>
  <si>
    <t>01677750158</t>
  </si>
  <si>
    <t>06566820152</t>
  </si>
  <si>
    <t>02279100545</t>
  </si>
  <si>
    <t>02717560169</t>
  </si>
  <si>
    <t>02044780019</t>
  </si>
  <si>
    <t>00967720285</t>
  </si>
  <si>
    <t>03188950103*06858280586*08619670584*08820850967*05231661009</t>
  </si>
  <si>
    <t xml:space="preserve"> 01897770739*02274940929*08397890586*03382990400*03804230104*03222970406*02316361209</t>
  </si>
  <si>
    <t>03351040583*11891110154*05773090013*05648320017*04272801004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</si>
  <si>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</si>
  <si>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Adecco formazione srl*British institute of rome srl*Frasi srl *Trinity school di Dicorato Francesco Antonio &amp; c.*Easy life group s.r.l.*International language school srl* Language and training workshop s.r.l.*Linguarama italia srl*Roma school srl</t>
  </si>
  <si>
    <t>ZA92C720FC</t>
  </si>
  <si>
    <t>Z872C57B0B</t>
  </si>
  <si>
    <t>ZD42C4A868</t>
  </si>
  <si>
    <t>Z7E2C3567F</t>
  </si>
  <si>
    <t>ZB32C1DC98</t>
  </si>
  <si>
    <t>Z222BFB1C9</t>
  </si>
  <si>
    <t>Z8D2BF90DB</t>
  </si>
  <si>
    <t>Z0F2BF46B2</t>
  </si>
  <si>
    <t>Z562BF4152</t>
  </si>
  <si>
    <t>ZA62BD29FA</t>
  </si>
  <si>
    <t>Z102BAA499</t>
  </si>
  <si>
    <t>FORNITURA DI N. 1.500 RISME DI CARTA AD USO STAMPA RICICLATA 100% FORMATO A4</t>
  </si>
  <si>
    <t>Fornitura di n. 270 confezioni da 6 rotoli di carta igienica per le esigenze della sede Consob di Roma</t>
  </si>
  <si>
    <t>Stampa brochure e Relazione Annuale ACF</t>
  </si>
  <si>
    <t>Servizi di allestimento Auditorium Consob per evento del 14 febbraio 2020</t>
  </si>
  <si>
    <t>Acquisizione di cartelline e chiavette USB con logo ACF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</si>
  <si>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</si>
  <si>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</si>
  <si>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</si>
  <si>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</si>
  <si>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</si>
  <si>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MAS SRLS</t>
  </si>
  <si>
    <t>03017300603</t>
  </si>
  <si>
    <t>ARTI GRAFICHE SAN MARCELLO</t>
  </si>
  <si>
    <t>TAXI1729 O CANOVA PAOLO RIZZUTO DIEGO E ZACCONE SARA S.N.C.</t>
  </si>
  <si>
    <t>10686030015</t>
  </si>
  <si>
    <t>AGV AUTOMAZIONE</t>
  </si>
  <si>
    <t>ELIS ITALIA SPA</t>
  </si>
  <si>
    <t>05851410158</t>
  </si>
  <si>
    <t xml:space="preserve">03094350612 </t>
  </si>
  <si>
    <t>06496050151</t>
  </si>
  <si>
    <t>Lease Plan Italia Spa</t>
  </si>
  <si>
    <t>Fornitura di flaconi di disinfettante per mani Fastigen antimicrobico gel 65 ml</t>
  </si>
  <si>
    <t>04600021002</t>
  </si>
  <si>
    <t>LABORATORI FARMACEUTICI
KRYMI spa</t>
  </si>
  <si>
    <t xml:space="preserve">Riparazione serranda motorizzata dell'ingresso principale della sede Consob di Roma </t>
  </si>
  <si>
    <t xml:space="preserve">Fornitura e posa in opera di tende a rullo oscuranti presso la stanza 212 della sede Consob di Roma </t>
  </si>
  <si>
    <t xml:space="preserve">Interventi di varia natura concernenti la manutenzione ordinaria dell'immobile sede della sede Consob di Roma </t>
  </si>
  <si>
    <t>82052778C7</t>
  </si>
  <si>
    <t>SER 2015</t>
  </si>
  <si>
    <t>02209620562</t>
  </si>
  <si>
    <t>Z0B2C2078E</t>
  </si>
  <si>
    <t>Z2F2C43848</t>
  </si>
  <si>
    <t>MODOAL GROUP S.r.l.</t>
  </si>
  <si>
    <t>01184050571</t>
  </si>
  <si>
    <t>Z9D2BDDBF5</t>
  </si>
  <si>
    <t>HYGIENSYSTEM SRL</t>
  </si>
  <si>
    <t>04030111001</t>
  </si>
  <si>
    <t>Z972B82571</t>
  </si>
  <si>
    <t>MC Engineering srls</t>
  </si>
  <si>
    <t>8207676480</t>
  </si>
  <si>
    <t>Servizio di assistenza tecnica e manutenzione apparati Netapp</t>
  </si>
  <si>
    <t>7956416231</t>
  </si>
  <si>
    <t>81445127EA</t>
  </si>
  <si>
    <t>8234184797</t>
  </si>
  <si>
    <t>Adesione a Convenzione Consip per acqusito n. 270 pc</t>
  </si>
  <si>
    <t>Prestazione dei servizi di Facility Management per la sede Consob di Roma</t>
  </si>
  <si>
    <t>Z9F2B2C123</t>
  </si>
  <si>
    <t>Valutazione dello stress lavoro correlato ai sensi del D.lgs. 81/08 presso le sedi Consob di Roma e di Milano</t>
  </si>
  <si>
    <t>Università degli studi di Roma di Tor Vergata</t>
  </si>
  <si>
    <t>Z482AC1F0C</t>
  </si>
  <si>
    <t>Acquisizione di dotazioni tecnologiche per l’iniziativa di Finanza in
Palcoscenico “Occhio alle truffe” organizzata dalla Consob con l’Università di
Cagliari e il patrocinio del Comune di Cagliari presso la struttura “Lazzaretto di
Sant'Elia”</t>
  </si>
  <si>
    <t>ROSSINI MUSICA E LUCI SRL</t>
  </si>
  <si>
    <t>01923750929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</si>
  <si>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</si>
  <si>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</si>
  <si>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</si>
  <si>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</si>
  <si>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</si>
  <si>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</si>
  <si>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</si>
  <si>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</si>
  <si>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Z512B91D43</t>
  </si>
  <si>
    <t>Pubblicazione sulla Guri dell'avviso di post-informazione contratto COGITO</t>
  </si>
  <si>
    <t>ISTITUTO POLIGRAFICO E ZECCA DELLO STATO Spa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</si>
  <si>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</si>
  <si>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</si>
  <si>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</si>
  <si>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</si>
  <si>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</si>
  <si>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</si>
  <si>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</si>
  <si>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</si>
  <si>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</si>
  <si>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</si>
  <si>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</si>
  <si>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</si>
  <si>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</si>
  <si>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</si>
  <si>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</si>
  <si>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ZEC2C8F805</t>
  </si>
  <si>
    <t>Z372C8DBD3</t>
  </si>
  <si>
    <t>ZE32C84035</t>
  </si>
  <si>
    <t>ZC82C73420</t>
  </si>
  <si>
    <t>Z632C3CEAE</t>
  </si>
  <si>
    <t>Z3F2C25939</t>
  </si>
  <si>
    <t>ZA72C258D2</t>
  </si>
  <si>
    <t>ZBF2C2586D</t>
  </si>
  <si>
    <t>Z002C257EE</t>
  </si>
  <si>
    <t>Z442C1EFB3</t>
  </si>
  <si>
    <t>Z8E2C1EF0E</t>
  </si>
  <si>
    <t>Z0D2C1EE9A</t>
  </si>
  <si>
    <t>Z0E2C1EDE4</t>
  </si>
  <si>
    <t>Z792C1CBFB</t>
  </si>
  <si>
    <t>ZB62C1CBC1</t>
  </si>
  <si>
    <t>Z1C2C03197</t>
  </si>
  <si>
    <t>ZAA2BFDB58</t>
  </si>
  <si>
    <t>Z062BFBAE8</t>
  </si>
  <si>
    <t>ZC52BE6D10</t>
  </si>
  <si>
    <t>Z762BC8BEE</t>
  </si>
  <si>
    <t>ZAE2BA7ADD</t>
  </si>
  <si>
    <t>Z6F2BA7A8D</t>
  </si>
  <si>
    <t>Z1A2BA7A31</t>
  </si>
  <si>
    <t>Z7E2BA79B1</t>
  </si>
  <si>
    <t>ZC42B761B6</t>
  </si>
  <si>
    <t>Fornitura di mascherine per fronteggiare il contagio da Coronavirus (COVID-19)</t>
  </si>
  <si>
    <t>Traduzione in lingua ceca</t>
  </si>
  <si>
    <t>IPZS - pubblicazione aggiudicazione Refinitiv S.p.A.</t>
  </si>
  <si>
    <t>Acquisto 13 licenze GoToMeeting Business</t>
  </si>
  <si>
    <t>assistente tecnico rappresentazione teatrale</t>
  </si>
  <si>
    <t>Piemme S.p.A. p pubblicazione su quotidiani dell'avviso per estratto esito aggiudicazione Refinitiv</t>
  </si>
  <si>
    <t>System 24 pubblicazione su quotidiani dell'avviso per estratto esito aggiudicazione Refinitiv</t>
  </si>
  <si>
    <t>Class pubblicità pubblicazione su quotidiani dell'avviso per estratto esito aggiudicazione Refinitiv</t>
  </si>
  <si>
    <t>RCS Mediagroup pubblicazione su quotidiani dell'avviso per estratto esito aggiudicazione Refinitiv</t>
  </si>
  <si>
    <t>System 24 pubblicazione su quotidiani dell'avviso per estratto esito aggiudicazione ORACLE</t>
  </si>
  <si>
    <t>Piemme S.p.A. p pubblicazione su quotidiani dell'avviso per estratto esito aggiudicazione ORACLE</t>
  </si>
  <si>
    <t>RCS Mediagroup pubblicazione su quotidiani dell'avviso per estratto esito aggiudicazione ORACLE</t>
  </si>
  <si>
    <t>Class pubblicità pubblicazione su quotidiani dell'avviso per estratto esito aggiudicazione ORACLE</t>
  </si>
  <si>
    <t>noleggio servizio audio/video</t>
  </si>
  <si>
    <t>locazione teatro apollo crotone</t>
  </si>
  <si>
    <t>IPZS - pubblicazione avviso aggiudicazione su GURI</t>
  </si>
  <si>
    <t>traduzione in lingua portoghese</t>
  </si>
  <si>
    <t>traduzione in lingua russa</t>
  </si>
  <si>
    <t>Class pubblicità pubblicazione su quotidiani dell'avviso per estratto esito aggiudicazione EXPERT SYSTEM</t>
  </si>
  <si>
    <t>RCS Mediagroup pubblicazione su quotidiani dell'avviso per estratto esito aggiudicazione EXPERT SYSTEM</t>
  </si>
  <si>
    <t>System 24 pubblicazione su quotidiani dell'avviso per estratto esito aggiudicazione EXPERT SYSTEM</t>
  </si>
  <si>
    <t>Piemme S.p.A. p pubblicazione su quotidiani dell'avviso per estratto esito aggiudicazione EXPERT SYSTEM</t>
  </si>
  <si>
    <t>REFINITIV ITALY S.P.A.</t>
  </si>
  <si>
    <t>N</t>
  </si>
  <si>
    <t>ZC72A8769D</t>
  </si>
  <si>
    <t>N. 5 abbonamentI annuali cartacei al settimanale "The Economist" per l'anno 2019/20</t>
  </si>
  <si>
    <t>8084963288</t>
  </si>
  <si>
    <t>N. 2 licenze Oracle "Processor" per il Database Oracle Enterprise Edition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</si>
  <si>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</si>
  <si>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</si>
  <si>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</si>
  <si>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</si>
  <si>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Acquisto n. 7 aggiornamenti STATA16/SE del software econometrico STATA</t>
  </si>
  <si>
    <t>LogMeIn Ireland Limited</t>
  </si>
  <si>
    <t>Fornitura e posa in opera di un nuovo infisso in alluminio presso la stanza n.134, sede di Roma.</t>
  </si>
  <si>
    <t>13888401000*12890591006</t>
  </si>
  <si>
    <t>M. C. Engineering*SERRAMENTI RO.MA. 93 S.R.L.</t>
  </si>
  <si>
    <t>04030111001*11986091004</t>
  </si>
  <si>
    <t>HYGIENSYSTEM SRL*L'italiana Servizi s.c.a.r.l.</t>
  </si>
  <si>
    <t xml:space="preserve">RDO PER SERVIZI TECNICI ADEGUAMENTO IMPIANTI E STRUTTURE LOCALE AUDITORIUM SEDE CONSOB/AGCM IN ROMA </t>
  </si>
  <si>
    <t>Myo S.p.A.</t>
  </si>
  <si>
    <t>Carto Copy Service S.r.l.</t>
  </si>
  <si>
    <t xml:space="preserve"> 01688970621*04864781002*04427081007*08397890586*04606020875*08573761007*01431180551*  01433030705  </t>
  </si>
  <si>
    <t>ALEX OFFICE &amp; BUSINESS SRL*CARTO COPY SERVICE*ECO LASER INFORMATICA*ERREBIAN*ETT DI TORRISI FELICE &amp; C. S.A.S.*FINBUC S.R.L.*PROMO RIGENERA SRL*TONER ITALIA.</t>
  </si>
  <si>
    <t>04864781002</t>
  </si>
  <si>
    <t>Realizzazione di iniziativa finanziaria in occasione relazione annuale ACF</t>
  </si>
  <si>
    <t>Z6E2CD3D99</t>
  </si>
  <si>
    <t>Contratto attuativo Consob  -  Fornitura materiali di consumo per le esigenze della Consob e dell'Agcm (CIG 8091051282)</t>
  </si>
  <si>
    <t>Contratto attuativo Consob - Fornitura toner e altri materiali di consumo informatico per le esigenze della Consob e dell'Agcm (CIG 8104348F86)</t>
  </si>
  <si>
    <t>Z312434375</t>
  </si>
  <si>
    <t>Acquisizione n. 3 server DELL per la sede di Roma componenti accessori e servizi complementari e di manutenzione</t>
  </si>
  <si>
    <t>Servizio aggiornamento software Brokerinfo, febbraio/marzo 2020.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</si>
  <si>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</si>
  <si>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</si>
  <si>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</si>
  <si>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</si>
  <si>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</si>
  <si>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</si>
  <si>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‭8283313620‬</t>
  </si>
  <si>
    <t>‭‬</t>
  </si>
  <si>
    <t>‭Z892D6701E‬</t>
  </si>
  <si>
    <t>‭Z442CASF5C‬</t>
  </si>
  <si>
    <t>‭Z422C8E4AC‬</t>
  </si>
  <si>
    <t>‭Z092CB2197‬</t>
  </si>
  <si>
    <t>‭ZEA2C3EA3E‬</t>
  </si>
  <si>
    <t>‭Z422CB2144‬</t>
  </si>
  <si>
    <t>‭5773907AC7‬</t>
  </si>
  <si>
    <t>‭ZCC2CFFD6B‬</t>
  </si>
  <si>
    <t>‭Z2D2CC489C‬</t>
  </si>
  <si>
    <t>‭Z2B2CB20F3‬</t>
  </si>
  <si>
    <t>‭Z7E2CB20C5‬</t>
  </si>
  <si>
    <t>‭Z912D21680‬</t>
  </si>
  <si>
    <t>‭Z562D2D86B‬</t>
  </si>
  <si>
    <t>‭82065123F0‬</t>
  </si>
  <si>
    <t>‭ZEB2D08150‬</t>
  </si>
  <si>
    <t>‭Z9B2CFFDF0‬</t>
  </si>
  <si>
    <t>‭Z5E2D05F3B‬</t>
  </si>
  <si>
    <t>‭82052778C7‬</t>
  </si>
  <si>
    <t>Acquisto 1.500 licenze Software antivirus SEP (Symantec Endpoint Protection) e relativi servizi di manutenzione - 1 Giugno 2020 31 maggio 2021</t>
  </si>
  <si>
    <t>R1 S.P.A</t>
  </si>
  <si>
    <t>Oneri di Pubblicità proroga Contratto Outsourcing - GURI</t>
  </si>
  <si>
    <t>Oneri di pubblicazione Gara Europea per l'affidamento del contratto di assicurazione contro i rischi di morte e invalidità civile per il personae 2021 - 2025 - Poligrafico</t>
  </si>
  <si>
    <t>Servizio "Postaonline tramite collegamento Host to Host"servizi di spedizione di n. 1500 raccomandate A.R. estere e di n. 800 raccomandate A.R a soggetti residenti in Italia</t>
  </si>
  <si>
    <t>POSTE ITALIANE SPA</t>
  </si>
  <si>
    <t>Oneri di pubblicazione Gara Europea per l'affidamento del contratto di assicurazione contro i rischi di morte e invalidità civile per il personae 2021 - 2025 - La Stampa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</si>
  <si>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</si>
  <si>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</si>
  <si>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Noleggio software Brokerinfo, 07 giugno 2020 - 6 giugno 2021.</t>
  </si>
  <si>
    <t>Oneri di pubblicazione Gara Europea per l'affidamento del contratto di assicurazione contro i rischi di morte e invalidità civile per il personae 2021 - 2025 - Italia Oggi</t>
  </si>
  <si>
    <t>Servizio di vigilanza armata sede di Roma dal 01/04 al 30/11/2020 - proroga tecnica</t>
  </si>
  <si>
    <t>INTERNATIONAL SECURITY SERVICE VIGILANZA SPA</t>
  </si>
  <si>
    <t>Acquisto di licenze di librerie grafiche Vaadin Opzione "Pro".</t>
  </si>
  <si>
    <t>Acquisto software di progettazione Lucidchart Opzione Team per 10 sviluppatori.</t>
  </si>
  <si>
    <t>Fornitura e installazione di termoscanner per il controllo della temperatura sedi di Roma e Milano.</t>
  </si>
  <si>
    <t>INFORDATA SISTEMI SRL</t>
  </si>
  <si>
    <t>Oneri di pubblicazione Gara Europea per l'affidamento del contratto di assicurazione contro i rischi di morte e invalidità civile per il personae 2021 - 2025 - Il Corriere della Sera</t>
  </si>
  <si>
    <t>Oneri di pubblicazione Gara Europea per l'affidamento del contratto di assicurazione contro i rischi di morte e invalidità civile per il personae 2021 - 2025 - Il Tempo</t>
  </si>
  <si>
    <t>Fornitura e posa in opera di una nuova centrale antincendio per l'impianto di rilevazione della sede di Roma.</t>
  </si>
  <si>
    <t>RTI ROMEO GESTIONI SPA</t>
  </si>
  <si>
    <t>Riparazione dell'impianto di controllo accessi dell'ingresso di via Martini sede di Roma.</t>
  </si>
  <si>
    <t>Fornituta Energia Elettrica Convenzione Consip Energia Elettrica 17  dal 01 maggio 2020 al 30 Aprile 2021 per la sede di Roma</t>
  </si>
  <si>
    <t>VAADIN LTD</t>
  </si>
  <si>
    <t>Spostamento porta di accesso al locale UPS, piano secondo interrato sede di Roma.</t>
  </si>
  <si>
    <t>EMITRON SRL</t>
  </si>
  <si>
    <t>GETCONNECTED SRL</t>
  </si>
  <si>
    <t>Fornitura e posa in opera pareti in plexiglass PDL stanze 119, 120, 121 e 215 della sede di Roma.</t>
  </si>
  <si>
    <t>NEON ANGHER SRL</t>
  </si>
  <si>
    <t>Servizi tecnici per adeguamento impiantistico Auditorium Sede Consob/AGCM in Roma.</t>
  </si>
  <si>
    <t>ICARIA S.R.L.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</si>
  <si>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</si>
  <si>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</si>
  <si>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</si>
  <si>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</si>
  <si>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8330918B02</t>
  </si>
  <si>
    <t>80204250589</t>
  </si>
  <si>
    <t>Affidamento in concessione del servizio di gestione di distributori automatici di bevande e prodotti alimentari presso la sede Consob di Roma (Lotto 1)</t>
  </si>
  <si>
    <t>Z252D21BB5</t>
  </si>
  <si>
    <t>Z3C2CFF7F1</t>
  </si>
  <si>
    <t>Acquisizione 10 stampanti a colori tramite Adesione a Convenzione Consip</t>
  </si>
  <si>
    <t>Acquisizione 5 stampanti b/n tramite Adesione a Convenzione Consip</t>
  </si>
  <si>
    <t>Kiocera Document Solution Italia s.p.a.</t>
  </si>
  <si>
    <t>Italware s.r.l.</t>
  </si>
  <si>
    <t>82859695ED</t>
  </si>
  <si>
    <t xml:space="preserve">SERVIZIO DI STAMPA E CONSEGNA DELLE PUBBLICAZIONI ISTITUZIONALI </t>
  </si>
  <si>
    <t>12186041005*04157020407*01381050788*02588370748*02450970658*02691820654*00219590353*07040481009*07561880639*01702621002*00835510561*14484681003*00696690502*00364230409*00122460793*15005591001*05023781007*00114330566*13256861009*11807721003*00135920593*01712120706*13485641008*05383391009*04991070485</t>
  </si>
  <si>
    <t>TERA PRINT S.R.L.*FILOGRAF ARTI GRAFICHE S.R.L.*STABILIMENTO TIPOGRAFICO DE ROSE S.N.C.*TIPOGRAFIA RAGIONE S.R.L.*EDIGUIDA S.R.L.*GRAFICA METELLIANA S.P.A.*BERTANI &amp; C. S.R.L.*PALOMBI&amp;LANCI SRL - TIPOGRAFIA*ROSSI S.R.L.*TIPOGRAFIA EUROSIA S.R.L.*PRIMAPRINT S.R.L.*ABILGRAPH 2.0 S.R.L.*PACINI EDITORE S.R.L.*CILS COOP SOCIALE*RUBBETTINO S.R.L.*BLUE LEMON COMMUNICATION S.R.L.S.*TIBURTINI S.R.L.*TIPOLITOGRAFIA QUATRINI ARCHIMEDE &amp; FIGLI DI QUATRINI GABRIELE E QUATRINI FRANCESCO S.N.C.*EMMEGIERRE S.R.L.*FOTOLITO MOGGIO S.R.L.*TIPOGRAFIA MONTI S.R.L.*CERBONE STAMPA S.R.L.*S.T.I. STAMPA TIPOLITOGRAFICA ITALIANA S.R.L.*LEGISLAZIONE TECNICA S.R.L.*PIRENE S.R.L.</t>
  </si>
  <si>
    <t>8263465B08</t>
  </si>
  <si>
    <t>828898814A</t>
  </si>
  <si>
    <t>Noleggio annuale software Brokerinfo</t>
  </si>
  <si>
    <t>8318936B26</t>
  </si>
  <si>
    <t>Piattaforma Rassegna Stampa</t>
  </si>
  <si>
    <t>8338091A5B</t>
  </si>
  <si>
    <t>Adesione alla conv. Consip FAcility Management 4 - lotto 11 - sede Consob di Roma</t>
  </si>
  <si>
    <t>Z1D2D4251F</t>
  </si>
  <si>
    <t>traduzione in lingua rumena</t>
  </si>
  <si>
    <t>Z282D6F5CA</t>
  </si>
  <si>
    <t>A. Manzoni - pubblicazione su "La Stampa" e su "La Repubblica" ed. locale Roma avviso proroga servizi Outsourcing 1.07.20 - 31.10.20</t>
  </si>
  <si>
    <t>Z902D6F563</t>
  </si>
  <si>
    <t>System24 - pubblicazione su "Il Sole 24 ore" avviso proroga servizi Outsourcing 1.07.20 - 31.10.20</t>
  </si>
  <si>
    <t>ZA52D6F52A</t>
  </si>
  <si>
    <t>RCS - pubblicazione su "Il Corriere della sera" ed. locale avviso proroga servizi Outsourcing 1.07.20 - 31.10.20</t>
  </si>
  <si>
    <t>ZF32D365C3</t>
  </si>
  <si>
    <t>Manutenzione software Matlab 2020-2021</t>
  </si>
  <si>
    <t>Z942CF8956</t>
  </si>
  <si>
    <t>Servizio di asilo nido anno pedagogico 2020-2021 senza obbligo di convenzionamento da parte Consob (importo stimato sulla base dei potenziali posti messi a disposizione)</t>
  </si>
  <si>
    <t>ZE02CF8840</t>
  </si>
  <si>
    <t>Z212CB2FE7</t>
  </si>
  <si>
    <t>copertura assicurativa COVID-19</t>
  </si>
  <si>
    <t>Z442CA6F5C</t>
  </si>
  <si>
    <t>IPZS - pubblicazione indizione bando di gara per l'affidamento del contratto di assicurazione contro i rischi di morte ed invalidità permanente</t>
  </si>
  <si>
    <t>Z582C96DFC</t>
  </si>
  <si>
    <t>traduzione in lingua ceca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</si>
  <si>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</si>
  <si>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00902170018*00320160237*13733431004*00409920584*07066630638*00875360018*00818570012*</t>
  </si>
  <si>
    <t>AXA Assicurazioni S.p.A. * Elips Life Ltd sede secondaria italiana*Generali Italia S.p.A.* Poste Vita S.p.A.*Reale Mutua di Assicurazioni*Società Cattolica di Assicurazione società cooperativa* UnipolSai Assicurazioni S.p.A*</t>
  </si>
  <si>
    <t>CASSA RBM SALUTE</t>
  </si>
  <si>
    <t>BM ENGINEERING*DAI S.R.L.*ETS S.R.L.*G.I.A. S.R.L.*ICARIA S.R.L.*LA SIA S.R.L.*STUDIO AMATI*STUDIO VALLE PROGETTAZIONI*ICARIA S.R.L.</t>
  </si>
  <si>
    <t>8227151001*14823911004*2245480591*7493171008*3641991009*8207411003*5299421007*4524241009*3641991009</t>
  </si>
  <si>
    <t>Casa dell’ape maia (Roma)</t>
  </si>
  <si>
    <t>Z582D44B93</t>
  </si>
  <si>
    <t>Acquisizione di servizi e dotazioni tecnologiche per evento istituzionale del 16.06.2020.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</si>
  <si>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</si>
  <si>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</si>
  <si>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07947601006*11205571000*01103180582*04808921003*05617631006*13309491002*00981850597</t>
  </si>
  <si>
    <t>Z622A66469</t>
  </si>
  <si>
    <t>ZC92525E37</t>
  </si>
  <si>
    <t>EDIZIONI BELPAESE SRLS</t>
  </si>
  <si>
    <t>04637850753</t>
  </si>
  <si>
    <t>Z512BFE7A2</t>
  </si>
  <si>
    <t>Intervento tecnico per malfunzionamento antitaccheggio.</t>
  </si>
  <si>
    <t>ISNG SRL</t>
  </si>
  <si>
    <t>03301500249</t>
  </si>
  <si>
    <t>ZAA29FD991</t>
  </si>
  <si>
    <t>AXWAY</t>
  </si>
  <si>
    <t>13014760154</t>
  </si>
  <si>
    <t>Z082A663AF</t>
  </si>
  <si>
    <t>Z4923DD0D6</t>
  </si>
  <si>
    <t>GECO.B. S.N.C. DI NIGRO ANGELO E DAVIDE</t>
  </si>
  <si>
    <t>Rappresentazione online "Occhio alle truffe!" il 21 maggio 2020, ore 16 (BICOCCA- Milano) + rappresentazioni teatrali piano Educazione Fin.ria 25.11.19/6.12.19/11.02.20 e 12.02.20.</t>
  </si>
  <si>
    <t>80513307B2</t>
  </si>
  <si>
    <t>Servizio di manutenzione di n. 12 server</t>
  </si>
  <si>
    <t>01446670380*01490000120*04606020875*05231661009*01511090126</t>
  </si>
  <si>
    <t>Centro Computer spa*ELMEC Informatica spa*ETT di TORRISI Felice &amp; C. sas*R1 spa*Soluzione Informatica srl</t>
  </si>
  <si>
    <t xml:space="preserve"> </t>
  </si>
  <si>
    <t>Z611AC46A1</t>
  </si>
  <si>
    <t>check up ordinari eseguiti per dipendenti  anno 2017</t>
  </si>
  <si>
    <t>75514440BA</t>
  </si>
  <si>
    <t>ACQUISTO BIGLIETTERIA FERROVIARIA FEBBRAIO 2020</t>
  </si>
  <si>
    <r>
      <t xml:space="preserve">Casa Religiosa Istituto di Cultura e di Lingue per l'educazione e istruzione nelle Scuole delle Suore Marcelline (Milano) </t>
    </r>
    <r>
      <rPr>
        <sz val="12"/>
        <rFont val="Times-Italic"/>
      </rPr>
      <t> </t>
    </r>
  </si>
  <si>
    <t>‭Z122E56BFE‬</t>
  </si>
  <si>
    <t>Fornitura di 65 cuffie telefoniche per il personale in telelavoro 2020-2021.</t>
  </si>
  <si>
    <t>EZDIRECT SRL</t>
  </si>
  <si>
    <t>‭Z722DC6F37‬</t>
  </si>
  <si>
    <t>Rinnovo convenzione Banca dati Italgiureweb 01 agosto 2020 - 31 luglio 2021.</t>
  </si>
  <si>
    <t>‭ZF32D365C3‬</t>
  </si>
  <si>
    <t>Servizio di Manutenzione di n.6  licenze software "Matlab", 01.07.2020 - 30.06.2021.</t>
  </si>
  <si>
    <t>‭Z1E2DF1D74‬</t>
  </si>
  <si>
    <t>Acquisizione server virtuale per conservazione materiale bibliografico,1 settembre 2020 - 31 dicembre 2021.</t>
  </si>
  <si>
    <t>ARUBA SPA</t>
  </si>
  <si>
    <t>‭ZE02CF8840‬</t>
  </si>
  <si>
    <t>Convenzioni asilo nido anno pedagogico 2020-2021..</t>
  </si>
  <si>
    <t>‭Z992DEF803‬</t>
  </si>
  <si>
    <t>Acquisto di due certificati digitali: "Geotrust True Business ID Wildcard e Geotrust True Business ID Multidomain" per 24 mesi dal 01 ott. 2020 al 30 sett. 2022</t>
  </si>
  <si>
    <t>TRUST ITALIA SPA</t>
  </si>
  <si>
    <t>‭Z002DA1DB3‬</t>
  </si>
  <si>
    <t>Test sierologici per il personale e la Commissione sede di Roma entro il 31 dicembre 2020.</t>
  </si>
  <si>
    <t>BIOS SPA</t>
  </si>
  <si>
    <t>‭Z542D84439‬</t>
  </si>
  <si>
    <t>Progetto di edutainment, sviluppo del modulo e realizzazione di tre repliche canale digitale 2020.</t>
  </si>
  <si>
    <t>‭778283027E‬</t>
  </si>
  <si>
    <t>Intervento n. 9. riqualificazione edile dei servizi igienici piani 1, 2, 3, 4,5, 6, 7 e 8, del locale adiacente al terrazzo piano 9 e annesso bagno, reception al 5 e 6 piano.</t>
  </si>
  <si>
    <t>E.T. COSTRUZIONI SRL</t>
  </si>
  <si>
    <t>‭Z942CF8956‬</t>
  </si>
  <si>
    <t>Convenzioni asilo nido anno pedagogico 2020-2021.</t>
  </si>
  <si>
    <t>ISTITUTO DI CULTURA E LINGUE MARCELLINE</t>
  </si>
  <si>
    <t>‭ZA32DCF6FB‬</t>
  </si>
  <si>
    <t>Fornitura di 850 licenze d'uso software antispam "Symantec Messaging Gateway" per le caselle di posta elettronica Consob</t>
  </si>
  <si>
    <t>NSR S.R.L.</t>
  </si>
  <si>
    <t>TIPOGRAFIA EUROSIA S.R.L.</t>
  </si>
  <si>
    <t>‭ZE92E5A9DD‬</t>
  </si>
  <si>
    <t>Fornitura di 100 tastiere e 100 mouse e 60 supporti per Notebook per il personale in telelavoro 2020-2021.</t>
  </si>
  <si>
    <t>CARTO COPY SERVICE SRL</t>
  </si>
  <si>
    <t>‭834585516C‬</t>
  </si>
  <si>
    <t>Servizio di formazione e action learning area Fintech per attività istituzionale Consob 2020-2021.</t>
  </si>
  <si>
    <t>Politecnico di Milano - Dipartimento di Ingegneria Gestionale</t>
  </si>
  <si>
    <t>POLITECNICO DI MILANO</t>
  </si>
  <si>
    <t>Z802DA1414</t>
  </si>
  <si>
    <t>Fornitura di n. 1 PC portatile mod. HP EliteBook 840 G6 Notebook con 4G LTE</t>
  </si>
  <si>
    <t>HP Italy S.r.l.</t>
  </si>
  <si>
    <t>08954150960</t>
  </si>
  <si>
    <t>Z832DB3C02</t>
  </si>
  <si>
    <t>Acquisizione di n. 1500 risme di carta A4</t>
  </si>
  <si>
    <t>Z302DEEE57</t>
  </si>
  <si>
    <t>Z3E2E3C38B</t>
  </si>
  <si>
    <t>Fornitura di n. 20.000 mascherine chirurgiche</t>
  </si>
  <si>
    <t>Fornitura di carta igienica e sapone liquido per la sede Consob di Roma</t>
  </si>
  <si>
    <t>POLONORD ADESTE</t>
  </si>
  <si>
    <t>02052230394</t>
  </si>
  <si>
    <t>Z242E7F503</t>
  </si>
  <si>
    <t>ZC52DF109E</t>
  </si>
  <si>
    <t>Italiana Servizi S.c.a.r.l. - interventi urgenti di manutenzione tende</t>
  </si>
  <si>
    <t>Rinnovo banca dati Genio Compliance per il 2021</t>
  </si>
  <si>
    <t>01739090460</t>
  </si>
  <si>
    <t>84555089EE</t>
  </si>
  <si>
    <t>Rinnovo banca dati Orbis per il 2021</t>
  </si>
  <si>
    <t>BUREAU VAN DIYK EDIZIONI ELETTRONICHE S.P.A.</t>
  </si>
  <si>
    <t>07155490589</t>
  </si>
  <si>
    <t>84054848D2</t>
  </si>
  <si>
    <t xml:space="preserve">Gara pubblicazioni periodiche italiane ed estere </t>
  </si>
  <si>
    <t>8426251A4A</t>
  </si>
  <si>
    <t>Fornitura 150 pc e 50 docking station</t>
  </si>
  <si>
    <t>ZD42E4FAE</t>
  </si>
  <si>
    <t>Acquisizione del servizio Oracle per la pianificazione, la programmazione ed il reporting</t>
  </si>
  <si>
    <t>Z2C2E72559</t>
  </si>
  <si>
    <t>845637770E</t>
  </si>
  <si>
    <t>Posto opratore e aggiornamento centrali telefoniche</t>
  </si>
  <si>
    <t>Z1D2D9F76F</t>
  </si>
  <si>
    <t xml:space="preserve">Interventi urgenti di manutenzione ordinaria sulle tende installate presso la sede Consob di Roma </t>
  </si>
  <si>
    <t>Ampliamento servizi telefonia (licenze e canali)</t>
  </si>
  <si>
    <t>Z702E54F67</t>
  </si>
  <si>
    <t xml:space="preserve">Servizi di verifica dell'impianto elettrico di messa a terra della Sede Consob di Roma </t>
  </si>
  <si>
    <t>E.L.T.I. S.R.L.</t>
  </si>
  <si>
    <t>ZF22E88E95</t>
  </si>
  <si>
    <t xml:space="preserve">Fornitura e posa in opera di paretie in plexiglass per le postazioni di lavoro delle stanze 620, 621 e 622 della sede Consob di Roma </t>
  </si>
  <si>
    <t>NEON ANGHER S.R.L.</t>
  </si>
  <si>
    <t>4075031007</t>
  </si>
  <si>
    <t xml:space="preserve">ORACLE ITALIA S.R.L. </t>
  </si>
  <si>
    <t>840896409E</t>
  </si>
  <si>
    <t>EUDAIMON S.P.A.</t>
  </si>
  <si>
    <t>TOMWARE S.C.A R.L. Consorzio stabile</t>
  </si>
  <si>
    <t>02252270398</t>
  </si>
  <si>
    <t>Acquisizione dei servizi informativi di banche dati e notiziari Refinitiv per l'anno 2020</t>
  </si>
  <si>
    <t>82912468A4</t>
  </si>
  <si>
    <t>Z7F2D5CAAA</t>
  </si>
  <si>
    <t>Incontro annuale della CONSOB con il mercato finanziario: integrazione servizi del 16.06.2020.</t>
  </si>
  <si>
    <t>Z8B2A1B0A9</t>
  </si>
  <si>
    <t>Manutenzione Axway per le componenti software "Synchrony Gateway e Synchrony Sentinel V.3" per il 2020</t>
  </si>
  <si>
    <t>83540647B2</t>
  </si>
  <si>
    <t>Acquisizione subscription Liferay ex art. 60 del d.lgs. n. 50/2016 tramite protocollo di intesa e accordo attuativo tra BdI-IVASS-CONSOB</t>
  </si>
  <si>
    <t>SMC TREVISO S.R.L.</t>
  </si>
  <si>
    <t>CONTRATTO per il servizio di gestione di un piano  FLEXIBLE BENEFIT in favore del personale della CONSOB (Lotto 2 CIG 8085365E42  della procedura aperta  svolta da Banca d'Italia per conto della Consob)</t>
  </si>
  <si>
    <t>Celdes S.r.l.*EBSCO information Services S.r.l.</t>
  </si>
  <si>
    <t>Z822E82AC8</t>
  </si>
  <si>
    <t>Servizi di posta elettronica certificata 1/10/2020-30/9/2021</t>
  </si>
  <si>
    <t>TRENITALIA SPA</t>
  </si>
  <si>
    <t>CANONE PEDAGGIO AUTOSTRADALE</t>
  </si>
  <si>
    <t>Z8823DD126</t>
  </si>
  <si>
    <t>Z9E29C8E12</t>
  </si>
  <si>
    <t>SERVIZIO CORRIERE TRA LE SEDI RI RM/MI</t>
  </si>
  <si>
    <t>DNA GROUP SRL</t>
  </si>
  <si>
    <t>ZD522CA3E9</t>
  </si>
  <si>
    <t>ACQUISTO CARTELLINE PER EVENTO ISTITUZIONALE</t>
  </si>
  <si>
    <t>Servizi per la gestione integrata della salute e della sicurezza sui luoghi di lavoro presso la sede di Roma (contratto "ponte" 1 maggio 2020 al 31 ottobre 2020)</t>
  </si>
  <si>
    <t>8317074A94</t>
  </si>
  <si>
    <t>MASCIA BRUNELLI SPA</t>
  </si>
  <si>
    <t>Servizio integrato di informazione ivi compresa rassegna stampa telematica + Esercizio opzione di proroga</t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</si>
  <si>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</si>
  <si>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</si>
  <si>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</si>
  <si>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</si>
  <si>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09771701001</t>
  </si>
  <si>
    <t>Telepass spa</t>
  </si>
  <si>
    <t>07516911000</t>
  </si>
  <si>
    <t>Autostrade per l'Italia spa</t>
  </si>
  <si>
    <t>Fornitura di apparati di storage, libreria a nastri, servizi accessori e manutenzione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</si>
  <si>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</si>
  <si>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</si>
  <si>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</si>
  <si>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</si>
  <si>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</si>
  <si>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</si>
  <si>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</si>
  <si>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Noleggio autovettura Fiat Panda 1.2 69 CV Easypower E6 d Temp Easy (gpl) senza conducente tramite adesione al Lotto 4 della Convenzione Consip "Veicoli in Noleggio 14", dal 10 maggio 2020 per 48 mesi per le esigenze della sede Consob di Roma.</t>
  </si>
  <si>
    <t>Noleggio 48 mesi VW
Passat 1.4 Ibrida Plug-in per le esigenze della sede di Roma, 23 giugno 2020 - 22 giugno 2024.</t>
  </si>
  <si>
    <t>8272047521</t>
  </si>
  <si>
    <t>03901021000*07200021009*04991070485*02787771217*01647310562*13008381009</t>
  </si>
  <si>
    <t>GIOLITTI CATERING SRL*LA PICCOLA GIAN.DES.*PIRENE SRL* RI.CA. SRL*PROMOTUSCIA VIAGGI E CONGRESSI SRL*VERTEC SRL</t>
  </si>
  <si>
    <t>GIOLITTI CATERING SRL</t>
  </si>
  <si>
    <t>01038120306</t>
  </si>
  <si>
    <t>Z192E82AEA</t>
  </si>
  <si>
    <t>Servizi per la gestione integrata della salute e della sicurezza sui luoghi di lavoro presso la sede di Roma (contratto "ponte") servizi tecnici e formativi</t>
  </si>
  <si>
    <t>Z992E82C14</t>
  </si>
  <si>
    <t xml:space="preserve">Servizi per la gestione integrata della salute e della sicurezza sui luoghi di lavoro presso la sede di Roma (contratto "ponte") sorveglianza sanitaria </t>
  </si>
  <si>
    <t xml:space="preserve">SINTESI SANITA' SRL </t>
  </si>
  <si>
    <t>75113290C8</t>
  </si>
  <si>
    <t>Servizi di stampa e consegna di pubblicazioni istituzionali (Relazione annuale, copertine discorso) - Ordinativo n. 1</t>
  </si>
  <si>
    <t>7558033E20</t>
  </si>
  <si>
    <t>Servizi di stampa e consegna di pubblicazioni istituzionali (RF 2017) - Ordinativo n. 2</t>
  </si>
  <si>
    <t>76191777C2</t>
  </si>
  <si>
    <t>Servizi di stampa e consegna di pubblicazioni istituzionali (Report periodico
“Rapporto sulle scelte
finanziarie delle famiglie
italiane - edizione 2018”) - Ordinativo n. 3</t>
  </si>
  <si>
    <t>765419270D</t>
  </si>
  <si>
    <t>Servizi di stampa e consegna di pubblicazioni istituzionali (QDF 87, QG 17) - Ordinativo n. 4</t>
  </si>
  <si>
    <t>78762284F5</t>
  </si>
  <si>
    <t>Servizi di stampa e consegna di pubblicazioni istituzionali (QG 20, RM 2018) - Ordinativo n. 7</t>
  </si>
  <si>
    <t>792324007E</t>
  </si>
  <si>
    <t>Servizi di stampa e consegna di pubblicazioni istituzionali (RA 2018, Cop. Disc .Presid. 2019) - Ordinativo n. 8</t>
  </si>
  <si>
    <t>Servizi di stampa e consegna di pubblicazioni istituzionali (QEF 1, Bollettino statistico n. 14, Discorso del Presid. It/ingl) - Ordinativo n. 9</t>
  </si>
  <si>
    <t>80776943F6</t>
  </si>
  <si>
    <t>Servizi di stampa e consegna di pubblicazioni istituzionali (Annual Report) - Ordinativo n. 10</t>
  </si>
  <si>
    <t>810315570A</t>
  </si>
  <si>
    <t>Servizi di stampa e consegna di pubblicazioni istituzionali (QG 21, RF 2019) - Ordinativo n. 11</t>
  </si>
  <si>
    <t>81545768FD</t>
  </si>
  <si>
    <t>Servizi di stampa e consegna di pubblicazioni istituzionali (Annual Report, QF 88, QEF 1 (ulteriori stampe)) - Ordinativo n. 12</t>
  </si>
  <si>
    <t>8222652B14</t>
  </si>
  <si>
    <t>Servizi di stampa e consegna di pubblicazioni istituzionali (Bollettino statistico n. 15, Report 2019 sulla corporate governance delle società quotate italiane) - Ordinativo n. 13</t>
  </si>
  <si>
    <t>Servizi di stampa e consegna di pubblicazioni istituzionali (RA 2020, Discorso del Presidente) - Ordinativo n. 14 +integrazione per lucidatura</t>
  </si>
  <si>
    <t>Z0829E83D7</t>
  </si>
  <si>
    <t xml:space="preserve"> Servizio di video-registrazione evento del 27 settembre 2019</t>
  </si>
  <si>
    <t>Z292A25C4D</t>
  </si>
  <si>
    <t>Noleggio di un impianto audio e video convegno “Fintech tra regolazione, mercato e concorrenza", Roma 24 ottobre 2019</t>
  </si>
  <si>
    <t>ZF02A77FCD</t>
  </si>
  <si>
    <t>Noleggio di un impianto audio e video convegno “Conoscenze finanziare, attitudini e investimenti delle famiglie italiane", Roma 8 novembre 2019</t>
  </si>
  <si>
    <t>Z412AAC5FF</t>
  </si>
  <si>
    <t>Servizi di allestimento Auditorium Consob per eventi del 18,19 e 20 novembre 2019</t>
  </si>
  <si>
    <t>Z302ACBB56</t>
  </si>
  <si>
    <t>Servizi di allestimento Auditorium Consob per eventi del 21,22 e 25 novembre 2019</t>
  </si>
  <si>
    <t>6836569336</t>
  </si>
  <si>
    <t>Servizio di corriere espresso tra le sedi Consob di Roma e di Milano</t>
  </si>
  <si>
    <t>12321621000*06873630583*12383760159*97103880585*02335990541</t>
  </si>
  <si>
    <t>DNA GROUP SRL*ITALPOSTE RADIO RECAPITI SRL*NEXIVE SPA*POSTE ITALIANE SPA*SDA EXPRESS COURIER SPA</t>
  </si>
  <si>
    <t xml:space="preserve">DNA GROUP SRL 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</si>
  <si>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</si>
  <si>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</si>
  <si>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</si>
  <si>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</si>
  <si>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02-MANDATARIA*01-MANDANTE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</si>
  <si>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</si>
  <si>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</si>
  <si>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</si>
  <si>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ZE41BB7829</t>
  </si>
  <si>
    <t>Accordo quadro per la manutenzione edile delle sedi Consob di Milano</t>
  </si>
  <si>
    <t>01787000155*12938480154*11400080153*10848000153*11451400151</t>
  </si>
  <si>
    <t>COMPAGNIA EDILIZIA DELLA BRIANZA SRL*EDILMANTI SRL*INARCA SRL*NUOVA EDIL SRL*TEICOS UE SRL</t>
  </si>
  <si>
    <t>EDILMANTI SRL</t>
  </si>
  <si>
    <t>70181432D1</t>
  </si>
  <si>
    <t>Accordo quadro per servizi di catering presso le sedi Consob di Milano</t>
  </si>
  <si>
    <t>02977600135</t>
  </si>
  <si>
    <t>ILPARTYCOLARE SRL</t>
  </si>
  <si>
    <t>7100166A54</t>
  </si>
  <si>
    <t>Servizio di vigilanza armata per le sedi Consob di Milano (RDO aperta sul bando MEPA "servizi di vigilanza attiva e passiva")</t>
  </si>
  <si>
    <t>80039930153*09429841001*02058850013*02791630649*07639830962*11644610153*07897711003</t>
  </si>
  <si>
    <t>CIVIS SPA*SEVITALIA SICUREZZA SRL*TELECONTROL VIGILANZA SPA*METRONOTTE GROUP SRL*GSI SECURITY GROUP SRL*PRODEST MILANO SRL*SICURITALIA SPA</t>
  </si>
  <si>
    <t>09429841001</t>
  </si>
  <si>
    <t>Security Servicies Vigilanza</t>
  </si>
  <si>
    <t>Z6420E2074</t>
  </si>
  <si>
    <t>Noleggio e manutenzione di n. 3 tappeti d’ingresso presso le sedi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</si>
  <si>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</si>
  <si>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</si>
  <si>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</si>
  <si>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</si>
  <si>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</si>
  <si>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</si>
  <si>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</si>
  <si>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</si>
  <si>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Abbonamento al quotidiano 'Il Sole 24 Ore' e ai relativi contenuti digitali per il biennio 2018/19</t>
  </si>
  <si>
    <t>Il Sole 24 Ore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</si>
  <si>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</si>
  <si>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</si>
  <si>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</si>
  <si>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</si>
  <si>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</si>
  <si>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</si>
  <si>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</si>
  <si>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</si>
  <si>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</si>
  <si>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</si>
  <si>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Fornitura di energia elettrica per le sedi Consob di Milano tramite convenzione Consip 'Energia Elettrica 15', Lotto 2</t>
  </si>
  <si>
    <t>01178580997</t>
  </si>
  <si>
    <t>Iren Mercato spa</t>
  </si>
  <si>
    <t>7427617772</t>
  </si>
  <si>
    <t>Concessione del servizio di gestione di distributori automatici di bevande e prodotti alimentari nella sede Consob di Milano - LOTTO 2 (nessun onere a carico della CONSOB)</t>
  </si>
  <si>
    <t>01870980362*01038120307</t>
  </si>
  <si>
    <t>Gruppo Argenta spa*Gruppo Illiria spa</t>
  </si>
  <si>
    <t>75168160CC</t>
  </si>
  <si>
    <t>Fornitura di gas naturale per le sedi di Milano</t>
  </si>
  <si>
    <t>01565370382</t>
  </si>
  <si>
    <t>Soenergy srl</t>
  </si>
  <si>
    <t>ZC72477D25</t>
  </si>
  <si>
    <t>Servizi per la gestione integrata della salute e della sicurezza sui luoghi di lavoro presso le sedi di Milano (contratto "ponte")</t>
  </si>
  <si>
    <t>Z7B266E9FF</t>
  </si>
  <si>
    <t>ZEA26C4823</t>
  </si>
  <si>
    <t>N. 15 abbonamenti digitali al quotidiano "Financial Times" per l'anno 2019</t>
  </si>
  <si>
    <t>GB278537121</t>
  </si>
  <si>
    <t>The Financial Times Ltd</t>
  </si>
  <si>
    <t>777047814D</t>
  </si>
  <si>
    <t>Fornitura di energia elettrica per le sedi di Milano (conv. Consip 'Energia elettrica 15', lotto 2)</t>
  </si>
  <si>
    <t>IREN MERCATO SPA</t>
  </si>
  <si>
    <t>ZA1279A006</t>
  </si>
  <si>
    <t>Abbonamento annuale digitale a "Il Fatto Quotidiano"</t>
  </si>
  <si>
    <t>Società Editoriale Il Fatto spa</t>
  </si>
  <si>
    <t>ZC727C6C34</t>
  </si>
  <si>
    <t>Z8627CA91F</t>
  </si>
  <si>
    <t>Fornitura di carburante tramite fuel card per le sedi Consob di Milano - AQ Consip "Fuel card 1"</t>
  </si>
  <si>
    <t>Kuwait Petroleum Italia spa</t>
  </si>
  <si>
    <t>789185224B</t>
  </si>
  <si>
    <t>Fornitura di gas naturale per le sedi CONSOB di Milano</t>
  </si>
  <si>
    <t>Servizio annuale di manutenzione evolutiva del software "Mercure V4"</t>
  </si>
  <si>
    <t>Tecoms srl</t>
  </si>
  <si>
    <t>ZB228F22FF</t>
  </si>
  <si>
    <t>Z2F2988BFF</t>
  </si>
  <si>
    <t>Uso e manutenzione del collegamento telematico in fibra ottica tra le sedi Consob di Milano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</si>
  <si>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</si>
  <si>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</si>
  <si>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</si>
  <si>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</si>
  <si>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>Z15292F74F</t>
  </si>
  <si>
    <t>Noleggio in conv. Consip di n. 3 fotocopiatrici multifunzione per la sede Consob di Milano, via Rovello 6</t>
  </si>
  <si>
    <t>Olivetti spa</t>
  </si>
  <si>
    <t>ZCE29B5774</t>
  </si>
  <si>
    <t>Aggiornamento del sistema centralizzato digitale di gestione e visualizzazione dell’impianto di climatizzazione (SAUTER) presso la sede di Milano, via Broletto 7</t>
  </si>
  <si>
    <t>09452950158</t>
  </si>
  <si>
    <t>Sauter Italia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</si>
  <si>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</si>
  <si>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</si>
  <si>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</si>
  <si>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</si>
  <si>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</si>
  <si>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</si>
  <si>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</si>
  <si>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Z742A66557</t>
  </si>
  <si>
    <t>Servizi per la gestione integrata della salute e della sicurezza sui luoghi di lavoro presso le sedi di Milano  - Medicina del lavoro (contratto "ponte")</t>
  </si>
  <si>
    <t>ZEE2AE12BA</t>
  </si>
  <si>
    <t>Fornitura di un gruppo refrigerante "gemellare" per la sede di Milano, via Broletto 7</t>
  </si>
  <si>
    <t>00721560159</t>
  </si>
  <si>
    <t>Cambielli Edilfriuli spa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</si>
  <si>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</si>
  <si>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</si>
  <si>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</si>
  <si>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</si>
  <si>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</si>
  <si>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</si>
  <si>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ZE72ACC280</t>
  </si>
  <si>
    <t>Verifica di potabilità dell'acqua destinata al consumo umano presso le sedi di Milano. Campionamenti e analisi di laboratorio</t>
  </si>
  <si>
    <t>07360070960</t>
  </si>
  <si>
    <t>MBA AMBIENTE srl</t>
  </si>
  <si>
    <t>ZAD2AF9D01</t>
  </si>
  <si>
    <t>Fornitura di n. 1000 borracce ecologiche in "Tritan" per il personale della Consob</t>
  </si>
  <si>
    <t>08050520967</t>
  </si>
  <si>
    <t>BLUEBAG ITALIA srl</t>
  </si>
  <si>
    <t>ZDD2B1F53E</t>
  </si>
  <si>
    <t>Manutenzione dell'affrancatrice postale presso la sede Consob di Milano e assistenza sul relativo software "Giada" per l'anno 2020</t>
  </si>
  <si>
    <t>12956730159</t>
  </si>
  <si>
    <t>AUTOPOST SRL</t>
  </si>
  <si>
    <t>Z202BCB380</t>
  </si>
  <si>
    <t>N. 15 abbonamenti annuali digitali al quotidiano "Financial Times"</t>
  </si>
  <si>
    <t>THE FINANCIAL TIMES LTD</t>
  </si>
  <si>
    <t>8176064D71</t>
  </si>
  <si>
    <t>Fornitura di energia elettrica per le esigenze delle sedi Consob di Milano</t>
  </si>
  <si>
    <t>Z552BEC67E</t>
  </si>
  <si>
    <t xml:space="preserve"> 
Fornitura di n. 2 toghe forensi e n. 6 pettorine per le esigenze della sede Consob di Milano</t>
  </si>
  <si>
    <t>10265890961</t>
  </si>
  <si>
    <t>FRAIZZOLI 1923 SRL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</si>
  <si>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</si>
  <si>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</si>
  <si>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</si>
  <si>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Z472C66F94</t>
  </si>
  <si>
    <t>Manutenzione annuale defibrillatori semiautomatici
presso le sedi di Roma e Milano</t>
  </si>
  <si>
    <t>8248540E87</t>
  </si>
  <si>
    <t>Z432C58CFE</t>
  </si>
  <si>
    <t>Servzio di pulizia straordinaria presso le sedi Consob di Milano</t>
  </si>
  <si>
    <t>01866910761</t>
  </si>
  <si>
    <t>FACILITY srl</t>
  </si>
  <si>
    <t>Z682C6DD76</t>
  </si>
  <si>
    <t>Fornitura di sapone battericida e di asciugamani di carta monouso (COVID-19) presso le sedi Consob</t>
  </si>
  <si>
    <t>Z092C4505B</t>
  </si>
  <si>
    <t>Abbonamento annuale digitale a Il Fatto Quotidiano</t>
  </si>
  <si>
    <t>ZF02C3DF1D</t>
  </si>
  <si>
    <t>Noleggio - LOTTO 1- n. 7
fotocopiatrici
mutlifunzione - Adesione
convenzione Consip
"Apparecchiature
multifunzione 31 -
noleggio " dal 1° maggio
2020 al 30 aprile 2025 -
MILANO</t>
  </si>
  <si>
    <t>Z5D2C8C7AC</t>
  </si>
  <si>
    <t>Fornitura di 4.000 mascherine FFP2 (COVID-19)</t>
  </si>
  <si>
    <t>02397620739</t>
  </si>
  <si>
    <t>FORNITURE LABORATORIO SRL</t>
  </si>
  <si>
    <t>ZAD2CA460C</t>
  </si>
  <si>
    <t>Servizi per la gestione integrata della salute e della sicurezza sui luoghi di lavoro presso la sede di Milano (contratto "ponte")</t>
  </si>
  <si>
    <t>ZCD2CA46D4</t>
  </si>
  <si>
    <t>Servizi per la gestione integrata della salute e della sicurezza sui luoghi di lavoro presso la sede di Milano  - Medicina del lavoro (contratto "ponte")</t>
  </si>
  <si>
    <t>Z4D2C94E96</t>
  </si>
  <si>
    <t xml:space="preserve">Fornitura di n. 5000 mascherine chirurgiche e n. 3000 mascherine FFP2 </t>
  </si>
  <si>
    <t>07999900967</t>
  </si>
  <si>
    <t xml:space="preserve">L10 trading srl </t>
  </si>
  <si>
    <t>Z612CB52CD</t>
  </si>
  <si>
    <t xml:space="preserve">Fornitura n. 7000 mascherine chirurgiche </t>
  </si>
  <si>
    <t>Z0F2CCBA1A</t>
  </si>
  <si>
    <t>Verifiche periodiche degli impianti ascensori e di messa a terra presso le sedi Consob di Milano</t>
  </si>
  <si>
    <t>01339900993</t>
  </si>
  <si>
    <t>Cervino srl</t>
  </si>
  <si>
    <t>ZBC2CE8582</t>
  </si>
  <si>
    <t>80204250588</t>
  </si>
  <si>
    <t>Fornitura parete in plexiglass presso Ufficio Protocollo - sede di Milano</t>
  </si>
  <si>
    <t>07882990968</t>
  </si>
  <si>
    <t>Area Solution srl</t>
  </si>
  <si>
    <t>Z402CFEB4B</t>
  </si>
  <si>
    <t>Accordo Quadro n. 2 per pulizia straordinaria delle sedi milanesi della Consob</t>
  </si>
  <si>
    <t>8269676086</t>
  </si>
  <si>
    <t>Servizio sostitutivo di mensa mediante buoni pasto elettronici per la sede Consob di Milano nelle more dell'attivazione della convenzione Consip "Buoni pasto 9"</t>
  </si>
  <si>
    <t>Z962CF038D</t>
  </si>
  <si>
    <t>Potenziamento del software "Mercure V4"e manutenzione evolutiva annuale</t>
  </si>
  <si>
    <t>TECOMS srl</t>
  </si>
  <si>
    <t>8272093B15</t>
  </si>
  <si>
    <t>02977600135*07200021009*04956420964*04991070485*01647310562*13008381009</t>
  </si>
  <si>
    <t xml:space="preserve"> ILPARTYCOLARE SRL*LA PICCOLA GIAN.DES.*OLYMPIA SRL*PIRENE SRL*PROMOTUSCIA VIAGGI E CONGRESSI SRL*VERTEC SRL</t>
  </si>
  <si>
    <t>Z272D1448B</t>
  </si>
  <si>
    <t>Fornitura di uniformi estive per il personale dei servizi generali della sede di Milano</t>
  </si>
  <si>
    <t>07622940018</t>
  </si>
  <si>
    <t>Modit Group srl</t>
  </si>
  <si>
    <t>Z412D3D49F</t>
  </si>
  <si>
    <t>Fornitura e posa in opera di n. 30 pareti divisorie trasparenti per le sedi Consob di Milano</t>
  </si>
  <si>
    <t>Z092D4B3C8</t>
  </si>
  <si>
    <t>Intervento di bonifica dell'impianto di condizionamento di via Broletto 7</t>
  </si>
  <si>
    <t>04156061006</t>
  </si>
  <si>
    <t>FIROTEK srl</t>
  </si>
  <si>
    <t>8330923F21</t>
  </si>
  <si>
    <t>Affidamento in concessione del servizio di gestione di distributori automatici di bevande e prodotti alimentari presso le sedi Consob di Milano (Lotto 2)</t>
  </si>
  <si>
    <t>ZD12D7DBAB</t>
  </si>
  <si>
    <t xml:space="preserve">Lavori di manutenzione straordinaria del portone presso la sede di via Rovello </t>
  </si>
  <si>
    <t>PRLNNN66D13H154X</t>
  </si>
  <si>
    <t>GFM Inox di Priolo Antonino</t>
  </si>
  <si>
    <t>ZAF2DCAACC</t>
  </si>
  <si>
    <t>Manutenzione triennale ordinaria programmata e certificazione di n. 4 “linee vita” presso le sedi Consob di Milano</t>
  </si>
  <si>
    <t>07771580961</t>
  </si>
  <si>
    <t>GRIMM Service Linee srl</t>
  </si>
  <si>
    <t>Z1E2E5D91E</t>
  </si>
  <si>
    <t>Intervento di indagine ambientale per il controllo e la prevenzione della legionellosi presso le sedi Consob di Milano</t>
  </si>
  <si>
    <t>04779681008</t>
  </si>
  <si>
    <t xml:space="preserve">Delta APS Service Srl </t>
  </si>
  <si>
    <t>Z2C2DBDAED</t>
  </si>
  <si>
    <t>Intervento di riparazione e revisione dei trasformatori installati presso la cabina elettrica di via Broletto 7</t>
  </si>
  <si>
    <t>01058110162</t>
  </si>
  <si>
    <t>Grena Srl</t>
  </si>
  <si>
    <t>Z382DA1E16</t>
  </si>
  <si>
    <t>Convenzione con l’Istituto Auxologico Italiano per l’effettuazione di Test sierologici
per il personale Consob delle sedi di Milano</t>
  </si>
  <si>
    <t>Istituto Auxologico Italiano</t>
  </si>
  <si>
    <t>Z062E32E20</t>
  </si>
  <si>
    <t>Noleggio e manutenzione di n. 3 tappeti presso le sedi Consob di Milano</t>
  </si>
  <si>
    <t>Z5B2E26C5A</t>
  </si>
  <si>
    <t>Fornitura di gel disinfettante mani per le sedi di Roma e Milano</t>
  </si>
  <si>
    <t>03637990650</t>
  </si>
  <si>
    <t>2M Forniture srl</t>
  </si>
  <si>
    <t>84065253E3</t>
  </si>
  <si>
    <t xml:space="preserve">Fornitura Netapp per il rinnovo tecnologico e il potenziamento delle unità di storage RM-MI </t>
  </si>
  <si>
    <t>08131200969*01442240030*02006010165*02508100928*01803850401</t>
  </si>
  <si>
    <t xml:space="preserve">ASYSTEL ITALIA SPA*IBM ITALIA SPA*PROJECT INFORMATICA SRL *TISCALI ITALIA *VEM SISTEMI SPA </t>
  </si>
  <si>
    <t>01803850401</t>
  </si>
  <si>
    <t xml:space="preserve">VEM SISTEMI SPA </t>
  </si>
  <si>
    <t>Z5D2E82B98</t>
  </si>
  <si>
    <t>Servizi per la gestione integrata della salute e della sicurezza sui luoghi di lavoro presso la sede di Milano  (contratto "ponte") servizi tecnici e formativi</t>
  </si>
  <si>
    <t>Z292E82D44</t>
  </si>
  <si>
    <t xml:space="preserve">Servizi per la gestione integrata della salute e della sicurezza sui luoghi di lavoro presso la sede di Milano  (contratto "ponte") sorveglianza sanitaria </t>
  </si>
  <si>
    <t>ZA41FBA15F</t>
  </si>
  <si>
    <t>Consob - Divisione Studi - Ufficio Biblioteca</t>
  </si>
  <si>
    <t>Rinnovo abbonamento banca dati giuridica "Sistema Leggi d'Italia" dell'editore Wolters Kluwer per il triennio 2017-2020</t>
  </si>
  <si>
    <t>10209790152</t>
  </si>
  <si>
    <t>WOLTERS KLUWER ITALIA SRL</t>
  </si>
  <si>
    <t>Z9C260654F</t>
  </si>
  <si>
    <t>07744420584</t>
  </si>
  <si>
    <t>BIBLIOGRAFICA GIURIDICA CIAMPI SRL</t>
  </si>
  <si>
    <t>ZD22638F06</t>
  </si>
  <si>
    <t>Acquisto pubblicazioni non periodiche estere</t>
  </si>
  <si>
    <t>Z072638F37</t>
  </si>
  <si>
    <t>Z64285E6A7</t>
  </si>
  <si>
    <t>Sottoscrizione abbonamento biennale agli studi Prometeia</t>
  </si>
  <si>
    <t>03118330376</t>
  </si>
  <si>
    <t>PROMETEIA S.P.A.</t>
  </si>
  <si>
    <t>Z482872986</t>
  </si>
  <si>
    <t>Rinnovo abbonamento annuale a "EIFRS Comprehensive Subscription"</t>
  </si>
  <si>
    <t>Z1C287296E</t>
  </si>
  <si>
    <t xml:space="preserve">Rinnovo abbonamento annuale a PWC Inform 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</si>
  <si>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</si>
  <si>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</si>
  <si>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</si>
  <si>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</si>
  <si>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</si>
  <si>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</si>
  <si>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</si>
  <si>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</si>
  <si>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</si>
  <si>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</si>
  <si>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</si>
  <si>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</si>
  <si>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</si>
  <si>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</si>
  <si>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</si>
  <si>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</si>
  <si>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</si>
  <si>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</si>
  <si>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</si>
  <si>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</si>
  <si>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</si>
  <si>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ZD92AD9478</t>
  </si>
  <si>
    <t>Sottoscrizione abbonamento annuale Rapporti trimestrali Prometeia 2020</t>
  </si>
  <si>
    <t>PROMETEIA ASSOCIAZIONE PER LE PREVISIONI ECONOMETRICHE</t>
  </si>
  <si>
    <t>Z082BA454C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</si>
  <si>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</si>
  <si>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</si>
  <si>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</si>
  <si>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</si>
  <si>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</si>
  <si>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</si>
  <si>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</si>
  <si>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Z0B2CD8AD8</t>
  </si>
  <si>
    <t>ZF02CD8ACC</t>
  </si>
  <si>
    <t>ZD62BA9D2D</t>
  </si>
  <si>
    <t>Intervento tecnico per malfunzionamaento antitaccheggio</t>
  </si>
  <si>
    <t>ZA62CEE29B</t>
  </si>
  <si>
    <t>Sottoscrizione abbonamento annuale alla banca dati EY Portal</t>
  </si>
  <si>
    <t>Z772CEE2AF</t>
  </si>
  <si>
    <t>Sottoscrizione abbonamento annuale alla banca dati Deloitte</t>
  </si>
  <si>
    <t>ZF32CEE2C5</t>
  </si>
  <si>
    <t>Sottoscrizione abbonamento annuale alla banca dati KPMG</t>
  </si>
  <si>
    <t>Z4C2D86367</t>
  </si>
  <si>
    <t>Rinnovo abbonamento banca dati giuridica "Sistema Leggi d'Italia" dell'editore Wolters Kluwer per il triennio 2020-2023</t>
  </si>
  <si>
    <t>Z502B8CD93</t>
  </si>
  <si>
    <t>Acquisto aggiornamenti opere Treccani</t>
  </si>
  <si>
    <t>00437160583</t>
  </si>
  <si>
    <t>Istituto della Enciclopedia Italiana Fondata da Giovanni Treccani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</si>
  <si>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</si>
  <si>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</si>
  <si>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</si>
  <si>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</si>
  <si>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</si>
  <si>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</si>
  <si>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</si>
  <si>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</si>
  <si>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</si>
  <si>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</si>
  <si>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</si>
  <si>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</si>
  <si>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</si>
  <si>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</si>
  <si>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</si>
  <si>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</si>
  <si>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</si>
  <si>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</si>
  <si>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</si>
  <si>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</si>
  <si>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</si>
  <si>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</si>
  <si>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</si>
  <si>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</si>
  <si>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</si>
  <si>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</si>
  <si>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</si>
  <si>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</si>
  <si>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</si>
  <si>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</si>
  <si>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</si>
  <si>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</si>
  <si>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</si>
  <si>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</si>
  <si>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</si>
  <si>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</si>
  <si>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</si>
  <si>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</si>
  <si>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</si>
  <si>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</si>
  <si>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</si>
  <si>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</si>
  <si>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</si>
  <si>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</si>
  <si>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</si>
  <si>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</si>
  <si>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</si>
  <si>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</si>
  <si>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</si>
  <si>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</si>
  <si>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</si>
  <si>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</si>
  <si>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</si>
  <si>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</si>
  <si>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</si>
  <si>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</si>
  <si>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</si>
  <si>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</si>
  <si>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</si>
  <si>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</si>
  <si>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</si>
  <si>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</si>
  <si>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</si>
  <si>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</si>
  <si>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</si>
  <si>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</si>
  <si>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</si>
  <si>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</si>
  <si>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</si>
  <si>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</si>
  <si>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</si>
  <si>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</si>
  <si>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</si>
  <si>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</si>
  <si>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</si>
  <si>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</si>
  <si>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</si>
  <si>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</si>
  <si>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</si>
  <si>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</si>
  <si>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</si>
  <si>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</si>
  <si>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</si>
  <si>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</si>
  <si>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</si>
  <si>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</si>
  <si>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</si>
  <si>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</si>
  <si>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</si>
  <si>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</si>
  <si>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</si>
  <si>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</si>
  <si>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</si>
  <si>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</si>
  <si>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</si>
  <si>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</si>
  <si>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</si>
  <si>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</si>
  <si>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</si>
  <si>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</si>
  <si>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</si>
  <si>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</si>
  <si>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</si>
  <si>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</si>
  <si>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</si>
  <si>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</si>
  <si>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</si>
  <si>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</si>
  <si>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</si>
  <si>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</si>
  <si>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</si>
  <si>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</si>
  <si>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</si>
  <si>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</si>
  <si>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</si>
  <si>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</si>
  <si>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</si>
  <si>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</si>
  <si>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</si>
  <si>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</si>
  <si>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</si>
  <si>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</si>
  <si>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</si>
  <si>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</si>
  <si>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</si>
  <si>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</si>
  <si>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</si>
  <si>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</si>
  <si>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</si>
  <si>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</si>
  <si>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</si>
  <si>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</si>
  <si>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</si>
  <si>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</si>
  <si>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</si>
  <si>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</si>
  <si>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</si>
  <si>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</si>
  <si>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</si>
  <si>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</si>
  <si>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</si>
  <si>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</si>
  <si>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</si>
  <si>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</si>
  <si>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</si>
  <si>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</si>
  <si>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</si>
  <si>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</si>
  <si>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</si>
  <si>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</si>
  <si>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</si>
  <si>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</si>
  <si>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</si>
  <si>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</si>
  <si>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</si>
  <si>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</si>
  <si>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</si>
  <si>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</si>
  <si>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</si>
  <si>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</si>
  <si>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Gli acquisti di beni e servizi informatici dopo il Piano triennale ICT 2019-2021 e il Decreto Legge Covid-ter</t>
  </si>
  <si>
    <t>La sorte dei contratti nell'emergenza sanitaria</t>
  </si>
  <si>
    <t>Verifica dei requisiti e soccorso istruttorio: dalle novità del decreto sblocca cantieri alla prassi operativa</t>
  </si>
  <si>
    <t>Covid-19: impatti sul bilancio delle banche</t>
  </si>
  <si>
    <t>00988761003</t>
  </si>
  <si>
    <t>ABISERVIZI SPA</t>
  </si>
  <si>
    <t>Corso in streaming "Bilancio IAS/IFRS"</t>
  </si>
  <si>
    <t>RIMBORSI SPESE E BUONI PASTO AGLI SMART WORKERS</t>
  </si>
  <si>
    <t xml:space="preserve"> Il mercato AIM Italia: governo societario e adempimenti informativi</t>
  </si>
  <si>
    <t xml:space="preserve">Micro-acquisti infra 5.000 euro e principio di rotazione </t>
  </si>
  <si>
    <t>L'INFORTUNIO SULLAVORO DA COVID-19</t>
  </si>
  <si>
    <t>ZC12D8318F</t>
  </si>
  <si>
    <t xml:space="preserve">Corsi interni a distanza sulle tematiche della sicurezza </t>
  </si>
  <si>
    <t>08327990589</t>
  </si>
  <si>
    <t>INFORMA SRL</t>
  </si>
  <si>
    <t>annualità 2020</t>
  </si>
  <si>
    <t>LA BLOCKCHAIN DAI BITCOIN AI MERCATI FINANZIARI</t>
  </si>
  <si>
    <t>ZDD2D689B3</t>
  </si>
  <si>
    <t>Limplementazione dei progetti di Intelligenza Artificiale: aspetti legali</t>
  </si>
  <si>
    <t>06074801009</t>
  </si>
  <si>
    <t>Prof. Alessandro DEL NINNO</t>
  </si>
  <si>
    <t>Digital HR Master</t>
  </si>
  <si>
    <t>03340710981</t>
  </si>
  <si>
    <t>TALENT GARDEN SpA</t>
  </si>
  <si>
    <t>834585516C</t>
  </si>
  <si>
    <t>Servizio di formazione e action learning area FINTECH per attività istituzionale 2020-2021</t>
  </si>
  <si>
    <t>04376620151</t>
  </si>
  <si>
    <t>annualità 2021</t>
  </si>
  <si>
    <t>Rientro cervelli e impatriati</t>
  </si>
  <si>
    <t>02774280016</t>
  </si>
  <si>
    <t>SOI SRL</t>
  </si>
  <si>
    <t>Z3A2E991DG</t>
  </si>
  <si>
    <t>Webinar: "Lo sviluppo del portale della formazione con l'applicativo MOODLE"</t>
  </si>
  <si>
    <t>14966731003</t>
  </si>
  <si>
    <t>LINFA DIGITAL srl</t>
  </si>
  <si>
    <t>ottobre 2020</t>
  </si>
  <si>
    <t>dicembre 2020</t>
  </si>
  <si>
    <t>La conversione del Decreto Semplificazioni 76/2020</t>
  </si>
  <si>
    <t>Il procedimento amministrativo dopo la conversione del Decreto Semplificazioni</t>
  </si>
  <si>
    <t>Z082E6FD40</t>
  </si>
  <si>
    <t>Acquisto di n. 27 utenze corso e-learning sulla sicurezza dei lavoratori</t>
  </si>
  <si>
    <t>Stampa di n. 1000 opuscoli sulla sicurezza per la protezione contro il coronavirus nei luoghi di lavoro</t>
  </si>
  <si>
    <t>00390310589</t>
  </si>
  <si>
    <t>EPC srl</t>
  </si>
  <si>
    <t>Corso in streaming "La disciplina dei concorsi pubblici alla luce dell'emergenza COVID-19"</t>
  </si>
  <si>
    <t>Post trading obbligazionario e azionario</t>
  </si>
  <si>
    <t>Riepilogo contratti al 30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</si>
</sst>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00000000"/>
    <numFmt numFmtId="165" formatCode="0.00;[Red]0.00"/>
    <numFmt numFmtId="166" formatCode="[$-410]d\-mmm\-yy;@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-Italic"/>
    </font>
    <font>
      <sz val="10"/>
      <name val="Verdana"/>
      <family val="2"/>
    </font>
    <font>
      <sz val="11"/>
      <name val="Calibri "/>
    </font>
    <font>
      <i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/>
      <top style="thin">
        <color rgb="FF9CC2E5"/>
      </top>
      <bottom style="thin">
        <color rgb="FF9CC2E5"/>
      </bottom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/>
      <right/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49" fontId="1" fillId="13" borderId="0" xfId="0" applyNumberFormat="1" applyFont="1" applyFill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/>
    <xf numFmtId="49" fontId="2" fillId="4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9" fontId="2" fillId="6" borderId="0" xfId="0" applyNumberFormat="1" applyFont="1" applyFill="1" applyAlignment="1">
      <alignment horizontal="center" wrapText="1"/>
    </xf>
    <xf numFmtId="49" fontId="2" fillId="7" borderId="0" xfId="0" applyNumberFormat="1" applyFont="1" applyFill="1" applyAlignment="1">
      <alignment horizontal="center" wrapText="1"/>
    </xf>
    <xf numFmtId="49" fontId="1" fillId="1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wrapText="1"/>
    </xf>
    <xf numFmtId="0" fontId="0" fillId="14" borderId="0" xfId="0" applyFill="1"/>
    <xf numFmtId="0" fontId="2" fillId="0" borderId="0" xfId="0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8" fillId="0" borderId="0" xfId="2" applyNumberFormat="1" applyFont="1" applyAlignment="1">
      <alignment horizontal="left"/>
    </xf>
    <xf numFmtId="164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 applyAlignment="1">
      <alignment wrapText="1"/>
    </xf>
    <xf numFmtId="0" fontId="9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/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5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right" wrapText="1"/>
    </xf>
    <xf numFmtId="49" fontId="2" fillId="0" borderId="0" xfId="0" quotePrefix="1" applyNumberFormat="1" applyFont="1" applyFill="1" applyAlignment="1">
      <alignment horizontal="right" wrapText="1"/>
    </xf>
    <xf numFmtId="0" fontId="2" fillId="0" borderId="0" xfId="0" applyFont="1" applyFill="1" applyAlignment="1"/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165" fontId="2" fillId="12" borderId="0" xfId="0" applyNumberFormat="1" applyFont="1" applyFill="1" applyAlignment="1">
      <alignment horizontal="center"/>
    </xf>
    <xf numFmtId="165" fontId="2" fillId="0" borderId="0" xfId="0" applyNumberFormat="1" applyFont="1" applyFill="1" applyAlignment="1"/>
    <xf numFmtId="165" fontId="2" fillId="0" borderId="0" xfId="1" applyNumberFormat="1" applyFont="1" applyFill="1" applyAlignment="1"/>
    <xf numFmtId="165" fontId="9" fillId="0" borderId="0" xfId="0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 applyAlignment="1">
      <alignment horizontal="right" wrapText="1"/>
    </xf>
    <xf numFmtId="164" fontId="2" fillId="0" borderId="0" xfId="0" quotePrefix="1" applyNumberFormat="1" applyFont="1" applyFill="1"/>
    <xf numFmtId="49" fontId="2" fillId="0" borderId="0" xfId="0" quotePrefix="1" applyNumberFormat="1" applyFont="1" applyFill="1" applyAlignment="1">
      <alignment horizontal="right"/>
    </xf>
    <xf numFmtId="49" fontId="1" fillId="13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wrapText="1"/>
    </xf>
    <xf numFmtId="49" fontId="9" fillId="0" borderId="0" xfId="0" applyNumberFormat="1" applyFont="1" applyFill="1" applyBorder="1" applyAlignment="1">
      <alignment horizontal="right" wrapText="1"/>
    </xf>
    <xf numFmtId="0" fontId="2" fillId="0" borderId="0" xfId="0" applyFont="1" applyAlignment="1"/>
    <xf numFmtId="14" fontId="2" fillId="0" borderId="0" xfId="0" applyNumberFormat="1" applyFont="1" applyFill="1" applyAlignment="1"/>
    <xf numFmtId="165" fontId="2" fillId="0" borderId="0" xfId="0" applyNumberFormat="1" applyFont="1" applyFill="1" applyBorder="1" applyAlignment="1"/>
    <xf numFmtId="49" fontId="2" fillId="0" borderId="0" xfId="0" applyNumberFormat="1" applyFont="1" applyAlignment="1"/>
    <xf numFmtId="165" fontId="1" fillId="13" borderId="0" xfId="0" applyNumberFormat="1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1" fontId="2" fillId="0" borderId="0" xfId="0" applyNumberFormat="1" applyFont="1" applyFill="1"/>
    <xf numFmtId="0" fontId="2" fillId="0" borderId="0" xfId="0" applyFont="1" applyFill="1" applyAlignment="1">
      <alignment horizontal="left" wrapText="1"/>
    </xf>
    <xf numFmtId="49" fontId="2" fillId="0" borderId="2" xfId="0" applyNumberFormat="1" applyFont="1" applyFill="1" applyBorder="1" applyAlignment="1">
      <alignment wrapText="1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right"/>
    </xf>
    <xf numFmtId="14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165" fontId="2" fillId="0" borderId="0" xfId="0" applyNumberFormat="1" applyFont="1" applyAlignment="1">
      <alignment horizontal="right"/>
    </xf>
    <xf numFmtId="165" fontId="2" fillId="8" borderId="0" xfId="0" applyNumberFormat="1" applyFont="1" applyFill="1" applyAlignment="1">
      <alignment horizontal="right"/>
    </xf>
    <xf numFmtId="165" fontId="1" fillId="13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0" borderId="0" xfId="1" quotePrefix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right"/>
    </xf>
    <xf numFmtId="0" fontId="2" fillId="0" borderId="0" xfId="0" applyFont="1" applyFill="1" applyBorder="1"/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/>
    <xf numFmtId="165" fontId="2" fillId="0" borderId="0" xfId="0" applyNumberFormat="1" applyFont="1" applyFill="1" applyBorder="1"/>
    <xf numFmtId="165" fontId="2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 vertical="top" wrapText="1"/>
    </xf>
    <xf numFmtId="14" fontId="2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wrapText="1"/>
    </xf>
    <xf numFmtId="4" fontId="2" fillId="0" borderId="8" xfId="0" applyNumberFormat="1" applyFont="1" applyFill="1" applyBorder="1" applyAlignment="1">
      <alignment wrapText="1"/>
    </xf>
    <xf numFmtId="15" fontId="2" fillId="0" borderId="8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horizontal="right" wrapText="1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/>
    <xf numFmtId="4" fontId="2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10" fillId="0" borderId="7" xfId="0" applyFont="1" applyFill="1" applyBorder="1" applyAlignment="1">
      <alignment horizontal="right" vertical="top" wrapText="1"/>
    </xf>
    <xf numFmtId="0" fontId="10" fillId="0" borderId="6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right" wrapText="1"/>
    </xf>
    <xf numFmtId="4" fontId="2" fillId="0" borderId="5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right" wrapText="1"/>
    </xf>
    <xf numFmtId="0" fontId="9" fillId="0" borderId="0" xfId="0" applyFont="1" applyFill="1" applyAlignment="1">
      <alignment horizontal="left"/>
    </xf>
    <xf numFmtId="166" fontId="2" fillId="0" borderId="0" xfId="0" applyNumberFormat="1" applyFont="1" applyFill="1" applyAlignment="1"/>
    <xf numFmtId="0" fontId="2" fillId="0" borderId="0" xfId="2" applyFont="1" applyFill="1"/>
    <xf numFmtId="49" fontId="14" fillId="0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right"/>
    </xf>
    <xf numFmtId="49" fontId="2" fillId="9" borderId="0" xfId="0" applyNumberFormat="1" applyFont="1" applyFill="1" applyAlignment="1">
      <alignment horizontal="center" wrapText="1"/>
    </xf>
    <xf numFmtId="0" fontId="2" fillId="11" borderId="0" xfId="0" applyFont="1" applyFill="1" applyAlignment="1">
      <alignment horizontal="center"/>
    </xf>
    <xf numFmtId="49" fontId="2" fillId="8" borderId="0" xfId="0" applyNumberFormat="1" applyFont="1" applyFill="1" applyAlignment="1">
      <alignment horizontal="center" wrapText="1"/>
    </xf>
    <xf numFmtId="49" fontId="2" fillId="10" borderId="0" xfId="0" applyNumberFormat="1" applyFont="1" applyFill="1" applyBorder="1" applyAlignment="1">
      <alignment horizontal="center" wrapText="1"/>
    </xf>
    <xf numFmtId="49" fontId="2" fillId="7" borderId="0" xfId="0" applyNumberFormat="1" applyFont="1" applyFill="1" applyAlignment="1">
      <alignment horizontal="right"/>
    </xf>
    <xf numFmtId="49" fontId="2" fillId="7" borderId="0" xfId="0" applyNumberFormat="1" applyFont="1" applyFill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480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480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529</xdr:row>
      <xdr:rowOff>0</xdr:rowOff>
    </xdr:from>
    <xdr:ext cx="152400" cy="152400"/>
    <xdr:pic>
      <xdr:nvPicPr>
        <xdr:cNvPr id="4" name="Immagine 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529</xdr:row>
      <xdr:rowOff>0</xdr:rowOff>
    </xdr:from>
    <xdr:ext cx="152400" cy="152400"/>
    <xdr:pic>
      <xdr:nvPicPr>
        <xdr:cNvPr id="5" name="Immagine 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649</xdr:row>
      <xdr:rowOff>0</xdr:rowOff>
    </xdr:from>
    <xdr:ext cx="152400" cy="152400"/>
    <xdr:pic>
      <xdr:nvPicPr>
        <xdr:cNvPr id="6" name="Immagine 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649</xdr:row>
      <xdr:rowOff>0</xdr:rowOff>
    </xdr:from>
    <xdr:ext cx="152400" cy="152400"/>
    <xdr:pic>
      <xdr:nvPicPr>
        <xdr:cNvPr id="7" name="Immagine 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665</xdr:row>
      <xdr:rowOff>0</xdr:rowOff>
    </xdr:from>
    <xdr:ext cx="152400" cy="152400"/>
    <xdr:pic>
      <xdr:nvPicPr>
        <xdr:cNvPr id="8" name="Immagine 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665</xdr:row>
      <xdr:rowOff>0</xdr:rowOff>
    </xdr:from>
    <xdr:ext cx="152400" cy="152400"/>
    <xdr:pic>
      <xdr:nvPicPr>
        <xdr:cNvPr id="9" name="Immagine 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674</xdr:row>
      <xdr:rowOff>0</xdr:rowOff>
    </xdr:from>
    <xdr:ext cx="152400" cy="152400"/>
    <xdr:pic>
      <xdr:nvPicPr>
        <xdr:cNvPr id="10" name="Immagine 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674</xdr:row>
      <xdr:rowOff>0</xdr:rowOff>
    </xdr:from>
    <xdr:ext cx="152400" cy="152400"/>
    <xdr:pic>
      <xdr:nvPicPr>
        <xdr:cNvPr id="11" name="Immagine 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676</xdr:row>
      <xdr:rowOff>0</xdr:rowOff>
    </xdr:from>
    <xdr:ext cx="152400" cy="152400"/>
    <xdr:pic>
      <xdr:nvPicPr>
        <xdr:cNvPr id="12" name="Immagine 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676</xdr:row>
      <xdr:rowOff>0</xdr:rowOff>
    </xdr:from>
    <xdr:ext cx="152400" cy="152400"/>
    <xdr:pic>
      <xdr:nvPicPr>
        <xdr:cNvPr id="13" name="Immagine 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676</xdr:row>
      <xdr:rowOff>0</xdr:rowOff>
    </xdr:from>
    <xdr:ext cx="152400" cy="152400"/>
    <xdr:pic>
      <xdr:nvPicPr>
        <xdr:cNvPr id="14" name="Immagine 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676</xdr:row>
      <xdr:rowOff>0</xdr:rowOff>
    </xdr:from>
    <xdr:ext cx="152400" cy="152400"/>
    <xdr:pic>
      <xdr:nvPicPr>
        <xdr:cNvPr id="15" name="Immagine 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/Dataset%20AMM%20al%2030%20settembre%202020_lavorato_senza%20PAGA%20AM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B/Riep_contratti_20200630_BIB_da%20aggiornare_ricevut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476142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76"/>
  <sheetViews>
    <sheetView tabSelected="1" zoomScale="75" zoomScaleNormal="75" workbookViewId="0">
      <pane ySplit="14" topLeftCell="A15" activePane="bottomLeft" state="frozen"/>
      <selection pane="bottomLeft" activeCell="B11" sqref="B11"/>
    </sheetView>
  </sheetViews>
  <sheetFormatPr defaultColWidth="9.140625" defaultRowHeight="15"/>
  <cols>
    <col min="1" max="1" width="31.7109375" style="4" customWidth="1"/>
    <col min="2" max="2" width="21.140625" style="4" customWidth="1"/>
    <col min="3" max="3" width="18.42578125" style="4" customWidth="1"/>
    <col min="4" max="4" width="22" style="4" customWidth="1"/>
    <col min="5" max="5" width="23.85546875" style="4" customWidth="1"/>
    <col min="6" max="6" width="18.85546875" style="4" customWidth="1"/>
    <col min="7" max="7" width="25" style="4" customWidth="1"/>
    <col min="8" max="8" width="16.85546875" style="4" customWidth="1"/>
    <col min="9" max="9" width="16.7109375" style="4" customWidth="1"/>
    <col min="10" max="10" width="20.42578125" style="43" customWidth="1"/>
    <col min="11" max="11" width="27.85546875" style="4" customWidth="1"/>
    <col min="12" max="12" width="18.7109375" style="4" customWidth="1"/>
    <col min="13" max="13" width="21.5703125" style="4" customWidth="1"/>
    <col min="14" max="14" width="27.7109375" style="4" customWidth="1"/>
    <col min="15" max="15" width="18.7109375" style="4" customWidth="1"/>
    <col min="16" max="16" width="19.28515625" style="4" customWidth="1"/>
    <col min="17" max="17" width="15.85546875" style="43" customWidth="1"/>
    <col min="18" max="18" width="27.5703125" style="4" customWidth="1"/>
    <col min="19" max="19" width="30.140625" style="60" customWidth="1"/>
    <col min="20" max="20" width="22.5703125" style="80" customWidth="1"/>
    <col min="21" max="21" width="12" style="57" bestFit="1" customWidth="1"/>
    <col min="22" max="22" width="16" style="57" customWidth="1"/>
    <col min="23" max="23" width="25.140625" style="44" customWidth="1"/>
    <col min="24" max="24" width="21.7109375" style="13" bestFit="1" customWidth="1"/>
    <col min="25" max="25" width="15" style="1" customWidth="1"/>
    <col min="26" max="26" width="25.5703125" style="1" customWidth="1"/>
    <col min="27" max="16384" width="9.140625" style="1"/>
  </cols>
  <sheetData>
    <row r="2" spans="1:26">
      <c r="A2" s="11" t="s">
        <v>69</v>
      </c>
      <c r="B2" s="19" t="s">
        <v>109</v>
      </c>
    </row>
    <row r="3" spans="1:26">
      <c r="A3" s="1" t="s">
        <v>70</v>
      </c>
      <c r="B3" s="19" t="s">
        <v>2257</v>
      </c>
    </row>
    <row r="4" spans="1:26">
      <c r="A4" s="1" t="s">
        <v>71</v>
      </c>
      <c r="B4" s="20">
        <v>44134</v>
      </c>
    </row>
    <row r="5" spans="1:26">
      <c r="A5" s="1" t="s">
        <v>72</v>
      </c>
      <c r="B5" s="21" t="s">
        <v>110</v>
      </c>
    </row>
    <row r="6" spans="1:26">
      <c r="A6" s="1" t="s">
        <v>73</v>
      </c>
      <c r="B6" s="20">
        <v>44104</v>
      </c>
    </row>
    <row r="7" spans="1:26">
      <c r="A7" s="1" t="s">
        <v>74</v>
      </c>
      <c r="B7" s="22">
        <v>2020</v>
      </c>
    </row>
    <row r="8" spans="1:26">
      <c r="A8" s="1" t="s">
        <v>75</v>
      </c>
      <c r="B8" s="23" t="s">
        <v>111</v>
      </c>
    </row>
    <row r="9" spans="1:26">
      <c r="A9" s="1" t="s">
        <v>76</v>
      </c>
      <c r="B9" s="21" t="s">
        <v>112</v>
      </c>
    </row>
    <row r="12" spans="1:26">
      <c r="F12" s="128" t="s">
        <v>0</v>
      </c>
      <c r="G12" s="128"/>
      <c r="H12" s="128"/>
      <c r="I12" s="128"/>
      <c r="J12" s="128"/>
      <c r="K12" s="128"/>
      <c r="L12" s="128"/>
      <c r="M12" s="129" t="s">
        <v>1</v>
      </c>
      <c r="N12" s="129"/>
      <c r="O12" s="129"/>
      <c r="P12" s="129"/>
      <c r="Q12" s="130"/>
      <c r="R12" s="129"/>
      <c r="S12" s="129"/>
    </row>
    <row r="13" spans="1:26" ht="33.75" customHeight="1">
      <c r="A13" s="5" t="s">
        <v>2</v>
      </c>
      <c r="B13" s="6" t="s">
        <v>3</v>
      </c>
      <c r="C13" s="7"/>
      <c r="D13" s="8" t="s">
        <v>4</v>
      </c>
      <c r="E13" s="9" t="s">
        <v>5</v>
      </c>
      <c r="F13" s="133" t="s">
        <v>6</v>
      </c>
      <c r="G13" s="133"/>
      <c r="H13" s="133"/>
      <c r="I13" s="133"/>
      <c r="J13" s="131" t="s">
        <v>7</v>
      </c>
      <c r="K13" s="131"/>
      <c r="L13" s="131"/>
      <c r="M13" s="134" t="s">
        <v>8</v>
      </c>
      <c r="N13" s="134"/>
      <c r="O13" s="134"/>
      <c r="P13" s="134"/>
      <c r="Q13" s="135" t="s">
        <v>9</v>
      </c>
      <c r="R13" s="136"/>
      <c r="S13" s="136"/>
      <c r="T13" s="81" t="s">
        <v>10</v>
      </c>
      <c r="U13" s="132" t="s">
        <v>11</v>
      </c>
      <c r="V13" s="132"/>
      <c r="W13" s="45" t="s">
        <v>12</v>
      </c>
    </row>
    <row r="14" spans="1:26" s="88" customFormat="1">
      <c r="A14" s="10" t="s">
        <v>13</v>
      </c>
      <c r="B14" s="10" t="s">
        <v>14</v>
      </c>
      <c r="C14" s="2" t="s">
        <v>15</v>
      </c>
      <c r="D14" s="2" t="s">
        <v>16</v>
      </c>
      <c r="E14" s="2" t="s">
        <v>17</v>
      </c>
      <c r="F14" s="10" t="s">
        <v>18</v>
      </c>
      <c r="G14" s="2" t="s">
        <v>19</v>
      </c>
      <c r="H14" s="2" t="s">
        <v>20</v>
      </c>
      <c r="I14" s="2" t="s">
        <v>21</v>
      </c>
      <c r="J14" s="52" t="s">
        <v>22</v>
      </c>
      <c r="K14" s="2" t="s">
        <v>23</v>
      </c>
      <c r="L14" s="2" t="s">
        <v>24</v>
      </c>
      <c r="M14" s="2" t="s">
        <v>25</v>
      </c>
      <c r="N14" s="2" t="s">
        <v>26</v>
      </c>
      <c r="O14" s="2" t="s">
        <v>27</v>
      </c>
      <c r="P14" s="2" t="s">
        <v>28</v>
      </c>
      <c r="Q14" s="52" t="s">
        <v>29</v>
      </c>
      <c r="R14" s="2" t="s">
        <v>30</v>
      </c>
      <c r="S14" s="2" t="s">
        <v>31</v>
      </c>
      <c r="T14" s="82" t="s">
        <v>32</v>
      </c>
      <c r="U14" s="62" t="s">
        <v>33</v>
      </c>
      <c r="V14" s="62" t="s">
        <v>34</v>
      </c>
      <c r="W14" s="61" t="s">
        <v>35</v>
      </c>
      <c r="X14" s="86"/>
      <c r="Y14" s="87"/>
    </row>
    <row r="15" spans="1:26" s="13" customFormat="1" ht="45">
      <c r="A15" s="13" t="s">
        <v>83</v>
      </c>
      <c r="B15" s="14">
        <v>80204250585</v>
      </c>
      <c r="C15" s="15" t="s">
        <v>84</v>
      </c>
      <c r="D15" s="16" t="s">
        <v>85</v>
      </c>
      <c r="E15" s="15" t="s">
        <v>48</v>
      </c>
      <c r="F15" s="16"/>
      <c r="J15" s="32" t="s">
        <v>86</v>
      </c>
      <c r="K15" s="14"/>
      <c r="L15" s="16" t="s">
        <v>87</v>
      </c>
      <c r="Q15" s="35">
        <v>12713671001</v>
      </c>
      <c r="S15" s="34" t="s">
        <v>88</v>
      </c>
      <c r="T15" s="83">
        <v>590</v>
      </c>
      <c r="U15" s="58">
        <v>41969</v>
      </c>
      <c r="V15" s="58">
        <v>41969</v>
      </c>
      <c r="W15" s="46">
        <v>0</v>
      </c>
      <c r="Z15" s="58"/>
    </row>
    <row r="16" spans="1:26" s="13" customFormat="1" ht="45">
      <c r="A16" s="13" t="s">
        <v>89</v>
      </c>
      <c r="B16" s="14">
        <v>80204250585</v>
      </c>
      <c r="C16" s="15" t="s">
        <v>84</v>
      </c>
      <c r="D16" s="16" t="s">
        <v>90</v>
      </c>
      <c r="E16" s="15" t="s">
        <v>48</v>
      </c>
      <c r="F16" s="16"/>
      <c r="J16" s="32" t="s">
        <v>91</v>
      </c>
      <c r="K16" s="14"/>
      <c r="L16" s="16" t="s">
        <v>92</v>
      </c>
      <c r="Q16" s="35">
        <v>12713671001</v>
      </c>
      <c r="S16" s="34" t="s">
        <v>88</v>
      </c>
      <c r="T16" s="83">
        <v>750</v>
      </c>
      <c r="U16" s="58">
        <v>41988</v>
      </c>
      <c r="V16" s="58">
        <v>41988</v>
      </c>
      <c r="W16" s="46">
        <v>0</v>
      </c>
    </row>
    <row r="17" spans="1:28" s="13" customFormat="1" ht="60">
      <c r="A17" s="13" t="s">
        <v>93</v>
      </c>
      <c r="B17" s="14">
        <v>80204250585</v>
      </c>
      <c r="C17" s="15" t="s">
        <v>84</v>
      </c>
      <c r="D17" s="16" t="s">
        <v>94</v>
      </c>
      <c r="E17" s="15" t="s">
        <v>51</v>
      </c>
      <c r="F17" s="16"/>
      <c r="J17" s="32" t="s">
        <v>95</v>
      </c>
      <c r="K17" s="14"/>
      <c r="L17" s="16" t="s">
        <v>96</v>
      </c>
      <c r="Q17" s="35" t="s">
        <v>95</v>
      </c>
      <c r="S17" s="34" t="s">
        <v>96</v>
      </c>
      <c r="T17" s="83">
        <v>130060.8</v>
      </c>
      <c r="U17" s="58">
        <v>41420</v>
      </c>
      <c r="V17" s="58">
        <v>42149</v>
      </c>
      <c r="W17" s="46">
        <v>120237.04</v>
      </c>
    </row>
    <row r="18" spans="1:28" s="13" customFormat="1" ht="30">
      <c r="A18" s="14" t="s">
        <v>97</v>
      </c>
      <c r="B18" s="14" t="s">
        <v>98</v>
      </c>
      <c r="C18" s="15" t="s">
        <v>84</v>
      </c>
      <c r="D18" s="15" t="s">
        <v>99</v>
      </c>
      <c r="E18" s="15" t="s">
        <v>48</v>
      </c>
      <c r="F18" s="15"/>
      <c r="G18" s="14"/>
      <c r="H18" s="14"/>
      <c r="I18" s="14"/>
      <c r="J18" s="32" t="s">
        <v>100</v>
      </c>
      <c r="K18" s="14"/>
      <c r="L18" s="15" t="s">
        <v>88</v>
      </c>
      <c r="M18" s="14"/>
      <c r="N18" s="14"/>
      <c r="O18" s="14"/>
      <c r="P18" s="14"/>
      <c r="Q18" s="35" t="s">
        <v>100</v>
      </c>
      <c r="R18" s="14"/>
      <c r="S18" s="28" t="s">
        <v>88</v>
      </c>
      <c r="T18" s="83">
        <v>110</v>
      </c>
      <c r="U18" s="58">
        <v>42176</v>
      </c>
      <c r="V18" s="58">
        <v>42176</v>
      </c>
      <c r="W18" s="46">
        <v>0</v>
      </c>
    </row>
    <row r="19" spans="1:28" s="13" customFormat="1" ht="60">
      <c r="A19" s="18">
        <v>4833662012</v>
      </c>
      <c r="B19" s="14">
        <v>80204250585</v>
      </c>
      <c r="C19" s="15" t="s">
        <v>84</v>
      </c>
      <c r="D19" s="16" t="s">
        <v>103</v>
      </c>
      <c r="E19" s="15" t="s">
        <v>51</v>
      </c>
      <c r="F19" s="16"/>
      <c r="I19" s="14"/>
      <c r="J19" s="32" t="s">
        <v>104</v>
      </c>
      <c r="K19" s="14"/>
      <c r="L19" s="13" t="s">
        <v>105</v>
      </c>
      <c r="Q19" s="35" t="s">
        <v>104</v>
      </c>
      <c r="S19" s="34" t="s">
        <v>105</v>
      </c>
      <c r="T19" s="83">
        <v>69767.28</v>
      </c>
      <c r="U19" s="58">
        <v>41284</v>
      </c>
      <c r="V19" s="58">
        <v>42743</v>
      </c>
      <c r="W19" s="46">
        <v>51303.58</v>
      </c>
      <c r="Z19" s="16"/>
    </row>
    <row r="20" spans="1:28" s="13" customFormat="1" ht="45">
      <c r="A20" s="37">
        <v>0</v>
      </c>
      <c r="B20" s="14">
        <v>80204250585</v>
      </c>
      <c r="C20" s="15" t="s">
        <v>84</v>
      </c>
      <c r="D20" s="16" t="s">
        <v>106</v>
      </c>
      <c r="E20" s="15" t="s">
        <v>39</v>
      </c>
      <c r="F20" s="16"/>
      <c r="J20" s="32" t="s">
        <v>107</v>
      </c>
      <c r="K20" s="14"/>
      <c r="L20" s="16" t="s">
        <v>108</v>
      </c>
      <c r="Q20" s="35" t="s">
        <v>107</v>
      </c>
      <c r="S20" s="34" t="s">
        <v>108</v>
      </c>
      <c r="T20" s="83">
        <v>6555</v>
      </c>
      <c r="U20" s="58">
        <v>41699</v>
      </c>
      <c r="V20" s="58">
        <v>42794</v>
      </c>
      <c r="W20" s="46">
        <v>4370</v>
      </c>
    </row>
    <row r="21" spans="1:28" s="13" customFormat="1" ht="165">
      <c r="A21" s="13" t="s">
        <v>114</v>
      </c>
      <c r="B21" s="14">
        <v>80204250585</v>
      </c>
      <c r="C21" s="15" t="s">
        <v>84</v>
      </c>
      <c r="D21" s="16" t="s">
        <v>115</v>
      </c>
      <c r="E21" s="15" t="s">
        <v>51</v>
      </c>
      <c r="F21" s="16"/>
      <c r="J21" s="32" t="s">
        <v>104</v>
      </c>
      <c r="K21" s="14"/>
      <c r="L21" s="13" t="s">
        <v>105</v>
      </c>
      <c r="Q21" s="35" t="s">
        <v>104</v>
      </c>
      <c r="S21" s="34" t="s">
        <v>105</v>
      </c>
      <c r="T21" s="83">
        <v>188000</v>
      </c>
      <c r="U21" s="58">
        <v>42137</v>
      </c>
      <c r="V21" s="58">
        <v>42826</v>
      </c>
      <c r="W21" s="46">
        <f>148945.31+103.65+103.56+103.65</f>
        <v>149256.16999999998</v>
      </c>
      <c r="Z21" s="76"/>
    </row>
    <row r="22" spans="1:28" s="13" customFormat="1" ht="60">
      <c r="A22" s="13" t="s">
        <v>116</v>
      </c>
      <c r="B22" s="14">
        <v>80204250585</v>
      </c>
      <c r="C22" s="15" t="s">
        <v>84</v>
      </c>
      <c r="D22" s="16" t="s">
        <v>117</v>
      </c>
      <c r="E22" s="15" t="s">
        <v>51</v>
      </c>
      <c r="F22" s="16"/>
      <c r="J22" s="32" t="s">
        <v>104</v>
      </c>
      <c r="K22" s="14"/>
      <c r="L22" s="13" t="s">
        <v>105</v>
      </c>
      <c r="Q22" s="35" t="s">
        <v>104</v>
      </c>
      <c r="S22" s="34" t="s">
        <v>105</v>
      </c>
      <c r="T22" s="83">
        <v>17619.599999999999</v>
      </c>
      <c r="U22" s="58">
        <v>41640</v>
      </c>
      <c r="V22" s="58">
        <v>43100</v>
      </c>
      <c r="W22" s="46">
        <v>8809.82</v>
      </c>
    </row>
    <row r="23" spans="1:28" s="13" customFormat="1" ht="90">
      <c r="A23" s="18">
        <v>6430112847</v>
      </c>
      <c r="B23" s="14">
        <v>80204250585</v>
      </c>
      <c r="C23" s="15" t="s">
        <v>84</v>
      </c>
      <c r="D23" s="16" t="s">
        <v>118</v>
      </c>
      <c r="E23" s="15" t="s">
        <v>43</v>
      </c>
      <c r="F23" s="16"/>
      <c r="J23" s="32" t="s">
        <v>119</v>
      </c>
      <c r="K23" s="14"/>
      <c r="L23" s="16" t="s">
        <v>120</v>
      </c>
      <c r="Q23" s="35" t="s">
        <v>121</v>
      </c>
      <c r="S23" s="34" t="s">
        <v>122</v>
      </c>
      <c r="T23" s="83">
        <v>70253.19</v>
      </c>
      <c r="U23" s="58">
        <v>42339</v>
      </c>
      <c r="V23" s="58">
        <v>43524</v>
      </c>
      <c r="W23" s="46">
        <v>64926.25</v>
      </c>
    </row>
    <row r="24" spans="1:28" s="13" customFormat="1" ht="90">
      <c r="A24" s="18">
        <v>6430125303</v>
      </c>
      <c r="B24" s="14">
        <v>80204250585</v>
      </c>
      <c r="C24" s="15" t="s">
        <v>84</v>
      </c>
      <c r="D24" s="16" t="s">
        <v>123</v>
      </c>
      <c r="E24" s="15" t="s">
        <v>43</v>
      </c>
      <c r="F24" s="16"/>
      <c r="J24" s="32" t="s">
        <v>119</v>
      </c>
      <c r="K24" s="14"/>
      <c r="L24" s="16" t="s">
        <v>120</v>
      </c>
      <c r="Q24" s="35" t="s">
        <v>121</v>
      </c>
      <c r="S24" s="34" t="s">
        <v>122</v>
      </c>
      <c r="T24" s="83">
        <v>50366.400000000001</v>
      </c>
      <c r="U24" s="58">
        <v>42339</v>
      </c>
      <c r="V24" s="58">
        <v>43524</v>
      </c>
      <c r="W24" s="46">
        <v>10396.07</v>
      </c>
    </row>
    <row r="25" spans="1:28" s="13" customFormat="1" ht="90">
      <c r="A25" s="18" t="s">
        <v>124</v>
      </c>
      <c r="B25" s="14">
        <v>80204250585</v>
      </c>
      <c r="C25" s="15" t="s">
        <v>84</v>
      </c>
      <c r="D25" s="16" t="s">
        <v>125</v>
      </c>
      <c r="E25" s="15" t="s">
        <v>51</v>
      </c>
      <c r="F25" s="16"/>
      <c r="J25" s="32"/>
      <c r="K25" s="14"/>
      <c r="L25" s="16"/>
      <c r="Q25" s="35" t="s">
        <v>126</v>
      </c>
      <c r="S25" s="34" t="s">
        <v>127</v>
      </c>
      <c r="T25" s="83">
        <v>30845.759999999998</v>
      </c>
      <c r="U25" s="58">
        <v>42002</v>
      </c>
      <c r="V25" s="58">
        <v>43577</v>
      </c>
      <c r="W25" s="46">
        <v>13816.39</v>
      </c>
      <c r="Z25" s="16"/>
    </row>
    <row r="26" spans="1:28" s="13" customFormat="1" ht="90">
      <c r="A26" s="13" t="s">
        <v>128</v>
      </c>
      <c r="B26" s="14">
        <v>80204250585</v>
      </c>
      <c r="C26" s="15" t="s">
        <v>84</v>
      </c>
      <c r="D26" s="16" t="s">
        <v>129</v>
      </c>
      <c r="E26" s="15" t="s">
        <v>51</v>
      </c>
      <c r="F26" s="16"/>
      <c r="J26" s="32"/>
      <c r="K26" s="14"/>
      <c r="L26" s="16"/>
      <c r="Q26" s="35" t="s">
        <v>130</v>
      </c>
      <c r="S26" s="34" t="s">
        <v>131</v>
      </c>
      <c r="T26" s="83">
        <v>25491.84</v>
      </c>
      <c r="U26" s="58">
        <v>42002</v>
      </c>
      <c r="V26" s="58">
        <v>43571</v>
      </c>
      <c r="W26" s="46">
        <v>22836.53</v>
      </c>
    </row>
    <row r="27" spans="1:28" s="13" customFormat="1" ht="90">
      <c r="A27" s="13" t="s">
        <v>136</v>
      </c>
      <c r="B27" s="14">
        <v>80204250585</v>
      </c>
      <c r="C27" s="15" t="s">
        <v>84</v>
      </c>
      <c r="D27" s="15" t="s">
        <v>137</v>
      </c>
      <c r="E27" s="15" t="s">
        <v>43</v>
      </c>
      <c r="F27" s="15"/>
      <c r="G27" s="14"/>
      <c r="H27" s="14"/>
      <c r="J27" s="32" t="s">
        <v>138</v>
      </c>
      <c r="K27" s="14"/>
      <c r="L27" s="15" t="s">
        <v>139</v>
      </c>
      <c r="Q27" s="35" t="s">
        <v>140</v>
      </c>
      <c r="S27" s="28" t="s">
        <v>141</v>
      </c>
      <c r="T27" s="83">
        <v>24161.759999999998</v>
      </c>
      <c r="U27" s="58">
        <v>42095</v>
      </c>
      <c r="V27" s="58">
        <v>43921</v>
      </c>
      <c r="W27" s="46">
        <f>21178+1510.11+3287.74</f>
        <v>25975.85</v>
      </c>
      <c r="Z27" s="15"/>
      <c r="AA27" s="15"/>
      <c r="AB27" s="15"/>
    </row>
    <row r="28" spans="1:28" s="13" customFormat="1" ht="90">
      <c r="A28" s="13" t="s">
        <v>142</v>
      </c>
      <c r="B28" s="14">
        <v>80204250585</v>
      </c>
      <c r="C28" s="15" t="s">
        <v>84</v>
      </c>
      <c r="D28" s="16" t="s">
        <v>143</v>
      </c>
      <c r="E28" s="15" t="s">
        <v>51</v>
      </c>
      <c r="F28" s="16"/>
      <c r="J28" s="32" t="s">
        <v>144</v>
      </c>
      <c r="K28" s="14"/>
      <c r="L28" s="16" t="s">
        <v>145</v>
      </c>
      <c r="Q28" s="35" t="s">
        <v>144</v>
      </c>
      <c r="S28" s="34" t="s">
        <v>146</v>
      </c>
      <c r="T28" s="83">
        <v>39760</v>
      </c>
      <c r="U28" s="58">
        <v>42002</v>
      </c>
      <c r="V28" s="58">
        <v>43920</v>
      </c>
      <c r="W28" s="46">
        <v>37770</v>
      </c>
      <c r="Z28" s="15"/>
    </row>
    <row r="29" spans="1:28" s="13" customFormat="1" ht="409.5">
      <c r="A29" s="13" t="s">
        <v>147</v>
      </c>
      <c r="B29" s="14">
        <v>80204250585</v>
      </c>
      <c r="C29" s="15" t="s">
        <v>84</v>
      </c>
      <c r="D29" s="16" t="s">
        <v>148</v>
      </c>
      <c r="E29" s="15" t="s">
        <v>36</v>
      </c>
      <c r="F29" s="16" t="s">
        <v>1224</v>
      </c>
      <c r="H29" s="13" t="s">
        <v>149</v>
      </c>
      <c r="I29" s="13" t="s">
        <v>133</v>
      </c>
      <c r="J29" s="32" t="s">
        <v>150</v>
      </c>
      <c r="K29" s="14"/>
      <c r="L29" s="15" t="s">
        <v>151</v>
      </c>
      <c r="Q29" s="35" t="s">
        <v>152</v>
      </c>
      <c r="S29" s="34" t="s">
        <v>153</v>
      </c>
      <c r="T29" s="83">
        <v>1779354</v>
      </c>
      <c r="U29" s="58">
        <v>42095</v>
      </c>
      <c r="V29" s="58">
        <v>43921</v>
      </c>
      <c r="W29" s="46">
        <f>1079479.93+20501.68+21304.08+20488.08+20552.68+21839.58</f>
        <v>1184166.03</v>
      </c>
    </row>
    <row r="30" spans="1:28" s="13" customFormat="1" ht="105">
      <c r="A30" s="13" t="s">
        <v>154</v>
      </c>
      <c r="B30" s="14">
        <v>80204250585</v>
      </c>
      <c r="C30" s="15" t="s">
        <v>84</v>
      </c>
      <c r="D30" s="16" t="s">
        <v>155</v>
      </c>
      <c r="E30" s="15" t="s">
        <v>51</v>
      </c>
      <c r="F30" s="16"/>
      <c r="J30" s="32"/>
      <c r="K30" s="14"/>
      <c r="L30" s="16"/>
      <c r="Q30" s="35" t="s">
        <v>144</v>
      </c>
      <c r="S30" s="34" t="s">
        <v>156</v>
      </c>
      <c r="T30" s="83">
        <v>256452</v>
      </c>
      <c r="U30" s="58">
        <v>42125</v>
      </c>
      <c r="V30" s="58">
        <v>43952</v>
      </c>
      <c r="W30" s="46">
        <f>195392+5698.93+12212</f>
        <v>213302.93</v>
      </c>
    </row>
    <row r="31" spans="1:28" s="13" customFormat="1" ht="409.5">
      <c r="A31" s="13" t="s">
        <v>157</v>
      </c>
      <c r="B31" s="14">
        <v>80204250585</v>
      </c>
      <c r="C31" s="15" t="s">
        <v>84</v>
      </c>
      <c r="D31" s="16" t="s">
        <v>158</v>
      </c>
      <c r="E31" s="15" t="s">
        <v>36</v>
      </c>
      <c r="F31" s="16" t="s">
        <v>1226</v>
      </c>
      <c r="H31" s="13" t="s">
        <v>1227</v>
      </c>
      <c r="I31" s="16" t="s">
        <v>1225</v>
      </c>
      <c r="J31" s="32"/>
      <c r="K31" s="14"/>
      <c r="L31" s="16"/>
      <c r="M31" s="13" t="s">
        <v>159</v>
      </c>
      <c r="O31" s="13" t="s">
        <v>160</v>
      </c>
      <c r="P31" s="13" t="s">
        <v>161</v>
      </c>
      <c r="Q31" s="35"/>
      <c r="S31" s="34"/>
      <c r="T31" s="83">
        <v>19376763.190000001</v>
      </c>
      <c r="U31" s="58">
        <v>42005</v>
      </c>
      <c r="V31" s="58">
        <v>44012</v>
      </c>
      <c r="W31" s="46">
        <f>10480141.37+86460.33+28208.25</f>
        <v>10594809.949999999</v>
      </c>
    </row>
    <row r="32" spans="1:28" s="13" customFormat="1" ht="60">
      <c r="A32" s="13" t="s">
        <v>162</v>
      </c>
      <c r="B32" s="14">
        <v>80204250585</v>
      </c>
      <c r="C32" s="15" t="s">
        <v>84</v>
      </c>
      <c r="D32" s="16" t="s">
        <v>163</v>
      </c>
      <c r="E32" s="15" t="s">
        <v>51</v>
      </c>
      <c r="F32" s="16"/>
      <c r="J32" s="32" t="s">
        <v>126</v>
      </c>
      <c r="K32" s="14"/>
      <c r="L32" s="16" t="s">
        <v>164</v>
      </c>
      <c r="Q32" s="35" t="s">
        <v>126</v>
      </c>
      <c r="R32" s="14"/>
      <c r="S32" s="34" t="s">
        <v>164</v>
      </c>
      <c r="T32" s="83">
        <v>17057.28</v>
      </c>
      <c r="U32" s="58">
        <v>42552</v>
      </c>
      <c r="V32" s="58">
        <v>44012</v>
      </c>
      <c r="W32" s="46">
        <f>8599.01+710.72+710.54+18.3+1066.08+355.36+284.27</f>
        <v>11744.28</v>
      </c>
    </row>
    <row r="33" spans="1:26" s="13" customFormat="1" ht="180">
      <c r="A33" s="14" t="s">
        <v>165</v>
      </c>
      <c r="B33" s="14">
        <v>80204250585</v>
      </c>
      <c r="C33" s="15" t="s">
        <v>84</v>
      </c>
      <c r="D33" s="15" t="s">
        <v>166</v>
      </c>
      <c r="E33" s="15" t="s">
        <v>51</v>
      </c>
      <c r="F33" s="15"/>
      <c r="G33" s="14"/>
      <c r="H33" s="14"/>
      <c r="I33" s="14"/>
      <c r="J33" s="32" t="s">
        <v>167</v>
      </c>
      <c r="K33" s="14"/>
      <c r="L33" s="15" t="s">
        <v>168</v>
      </c>
      <c r="M33" s="14"/>
      <c r="N33" s="14"/>
      <c r="O33" s="14"/>
      <c r="P33" s="14"/>
      <c r="Q33" s="35" t="s">
        <v>167</v>
      </c>
      <c r="R33" s="14"/>
      <c r="S33" s="28" t="s">
        <v>168</v>
      </c>
      <c r="T33" s="83">
        <v>54921.27</v>
      </c>
      <c r="U33" s="58">
        <v>42491</v>
      </c>
      <c r="V33" s="58">
        <v>43708</v>
      </c>
      <c r="W33" s="46">
        <f>+(40857.09*3)+5370.08+6003.15+16417.95</f>
        <v>150362.45000000001</v>
      </c>
      <c r="Z33" s="15"/>
    </row>
    <row r="34" spans="1:26" s="13" customFormat="1" ht="75">
      <c r="A34" s="14" t="s">
        <v>170</v>
      </c>
      <c r="B34" s="14">
        <v>80204250585</v>
      </c>
      <c r="C34" s="15" t="s">
        <v>84</v>
      </c>
      <c r="D34" s="15" t="s">
        <v>171</v>
      </c>
      <c r="E34" s="15" t="s">
        <v>51</v>
      </c>
      <c r="F34" s="15"/>
      <c r="G34" s="14"/>
      <c r="H34" s="14"/>
      <c r="I34" s="14"/>
      <c r="J34" s="32" t="s">
        <v>126</v>
      </c>
      <c r="K34" s="14"/>
      <c r="L34" s="15" t="s">
        <v>164</v>
      </c>
      <c r="M34" s="14"/>
      <c r="N34" s="14"/>
      <c r="O34" s="14"/>
      <c r="P34" s="14"/>
      <c r="Q34" s="35" t="s">
        <v>126</v>
      </c>
      <c r="R34" s="14"/>
      <c r="S34" s="28" t="s">
        <v>164</v>
      </c>
      <c r="T34" s="83">
        <v>10230.24</v>
      </c>
      <c r="U34" s="58">
        <v>42493</v>
      </c>
      <c r="V34" s="58">
        <v>43953</v>
      </c>
      <c r="W34" s="46">
        <f>7879.77+465.48+465.48+698.22+484.39-120.17</f>
        <v>9873.1699999999983</v>
      </c>
    </row>
    <row r="35" spans="1:26" s="13" customFormat="1" ht="60">
      <c r="A35" s="14" t="s">
        <v>172</v>
      </c>
      <c r="B35" s="14">
        <v>80204250585</v>
      </c>
      <c r="C35" s="15" t="s">
        <v>84</v>
      </c>
      <c r="D35" s="15" t="s">
        <v>173</v>
      </c>
      <c r="E35" s="15" t="s">
        <v>51</v>
      </c>
      <c r="F35" s="15"/>
      <c r="G35" s="14"/>
      <c r="H35" s="14"/>
      <c r="I35" s="14"/>
      <c r="J35" s="32" t="s">
        <v>104</v>
      </c>
      <c r="K35" s="14"/>
      <c r="L35" s="13" t="s">
        <v>105</v>
      </c>
      <c r="M35" s="14"/>
      <c r="N35" s="14"/>
      <c r="O35" s="14"/>
      <c r="P35" s="14"/>
      <c r="Q35" s="35" t="s">
        <v>104</v>
      </c>
      <c r="R35" s="14"/>
      <c r="S35" s="34" t="s">
        <v>105</v>
      </c>
      <c r="T35" s="83">
        <v>21000</v>
      </c>
      <c r="U35" s="58">
        <v>42629</v>
      </c>
      <c r="V35" s="58">
        <v>43496</v>
      </c>
      <c r="W35" s="46">
        <v>50995.72</v>
      </c>
    </row>
    <row r="36" spans="1:26" s="13" customFormat="1" ht="150">
      <c r="A36" s="13" t="s">
        <v>174</v>
      </c>
      <c r="B36" s="14">
        <v>80204250585</v>
      </c>
      <c r="C36" s="15" t="s">
        <v>84</v>
      </c>
      <c r="D36" s="16" t="s">
        <v>175</v>
      </c>
      <c r="E36" s="15" t="s">
        <v>43</v>
      </c>
      <c r="F36" s="16"/>
      <c r="J36" s="32" t="s">
        <v>1228</v>
      </c>
      <c r="K36" s="14"/>
      <c r="L36" s="16" t="s">
        <v>1229</v>
      </c>
      <c r="Q36" s="35">
        <v>12878470157</v>
      </c>
      <c r="R36" s="14"/>
      <c r="S36" s="34" t="s">
        <v>176</v>
      </c>
      <c r="T36" s="83">
        <f>41300+41300</f>
        <v>82600</v>
      </c>
      <c r="U36" s="58">
        <v>42614</v>
      </c>
      <c r="V36" s="58">
        <v>44074</v>
      </c>
      <c r="W36" s="46">
        <f>56852+5184+5184</f>
        <v>67220</v>
      </c>
    </row>
    <row r="37" spans="1:26" s="13" customFormat="1" ht="75">
      <c r="A37" s="13" t="s">
        <v>177</v>
      </c>
      <c r="B37" s="14">
        <v>80204250585</v>
      </c>
      <c r="C37" s="15" t="s">
        <v>84</v>
      </c>
      <c r="D37" s="16" t="s">
        <v>178</v>
      </c>
      <c r="E37" s="15" t="s">
        <v>48</v>
      </c>
      <c r="F37" s="16"/>
      <c r="J37" s="32" t="s">
        <v>179</v>
      </c>
      <c r="K37" s="14"/>
      <c r="L37" s="16" t="s">
        <v>180</v>
      </c>
      <c r="Q37" s="35" t="s">
        <v>104</v>
      </c>
      <c r="R37" s="14"/>
      <c r="S37" s="34" t="s">
        <v>105</v>
      </c>
      <c r="T37" s="83">
        <v>18280</v>
      </c>
      <c r="U37" s="58">
        <v>42688</v>
      </c>
      <c r="V37" s="58">
        <v>42689</v>
      </c>
      <c r="W37" s="46">
        <f>16909+685.5</f>
        <v>17594.5</v>
      </c>
    </row>
    <row r="38" spans="1:26" s="13" customFormat="1" ht="90">
      <c r="A38" s="14" t="s">
        <v>182</v>
      </c>
      <c r="B38" s="14">
        <v>80204250585</v>
      </c>
      <c r="C38" s="15" t="s">
        <v>84</v>
      </c>
      <c r="D38" s="15" t="s">
        <v>1691</v>
      </c>
      <c r="E38" s="15" t="s">
        <v>43</v>
      </c>
      <c r="F38" s="15"/>
      <c r="G38" s="14"/>
      <c r="H38" s="14"/>
      <c r="I38" s="14"/>
      <c r="J38" s="32" t="s">
        <v>183</v>
      </c>
      <c r="K38" s="14"/>
      <c r="L38" s="15" t="s">
        <v>184</v>
      </c>
      <c r="M38" s="14"/>
      <c r="N38" s="14"/>
      <c r="O38" s="14"/>
      <c r="P38" s="14"/>
      <c r="Q38" s="35" t="s">
        <v>185</v>
      </c>
      <c r="R38" s="14"/>
      <c r="S38" s="28" t="s">
        <v>186</v>
      </c>
      <c r="T38" s="83">
        <f>48900*2</f>
        <v>97800</v>
      </c>
      <c r="U38" s="58">
        <v>42644</v>
      </c>
      <c r="V38" s="58">
        <v>44104</v>
      </c>
      <c r="W38" s="46">
        <f>67237.5+6112.5+12225+6112.5</f>
        <v>91687.5</v>
      </c>
    </row>
    <row r="39" spans="1:26" s="13" customFormat="1" ht="60">
      <c r="A39" s="13" t="s">
        <v>187</v>
      </c>
      <c r="B39" s="14">
        <v>80204250585</v>
      </c>
      <c r="C39" s="15" t="s">
        <v>84</v>
      </c>
      <c r="D39" s="16" t="s">
        <v>188</v>
      </c>
      <c r="E39" s="15" t="s">
        <v>51</v>
      </c>
      <c r="F39" s="16"/>
      <c r="J39" s="32" t="s">
        <v>104</v>
      </c>
      <c r="K39" s="14"/>
      <c r="L39" s="13" t="s">
        <v>105</v>
      </c>
      <c r="Q39" s="35" t="s">
        <v>104</v>
      </c>
      <c r="R39" s="14"/>
      <c r="S39" s="34" t="s">
        <v>105</v>
      </c>
      <c r="T39" s="83">
        <v>97384.8</v>
      </c>
      <c r="U39" s="58">
        <v>42541</v>
      </c>
      <c r="V39" s="58">
        <v>42602</v>
      </c>
      <c r="W39" s="46">
        <v>90111.63</v>
      </c>
    </row>
    <row r="40" spans="1:26" s="13" customFormat="1" ht="195">
      <c r="A40" s="63" t="s">
        <v>204</v>
      </c>
      <c r="B40" s="14">
        <v>80204250585</v>
      </c>
      <c r="C40" s="15" t="s">
        <v>84</v>
      </c>
      <c r="D40" s="16" t="s">
        <v>203</v>
      </c>
      <c r="E40" s="15" t="s">
        <v>43</v>
      </c>
      <c r="F40" s="16"/>
      <c r="J40" s="32" t="s">
        <v>1245</v>
      </c>
      <c r="L40" s="16" t="s">
        <v>1230</v>
      </c>
      <c r="Q40" s="35" t="s">
        <v>1192</v>
      </c>
      <c r="R40" s="14"/>
      <c r="S40" s="34" t="s">
        <v>206</v>
      </c>
      <c r="T40" s="83">
        <v>55000</v>
      </c>
      <c r="U40" s="58">
        <v>42828</v>
      </c>
      <c r="V40" s="58">
        <v>43465</v>
      </c>
      <c r="W40" s="46">
        <v>53929.53</v>
      </c>
    </row>
    <row r="41" spans="1:26" s="13" customFormat="1" ht="195">
      <c r="A41" s="14" t="s">
        <v>207</v>
      </c>
      <c r="B41" s="14">
        <v>80204250585</v>
      </c>
      <c r="C41" s="15" t="s">
        <v>84</v>
      </c>
      <c r="D41" s="15" t="s">
        <v>208</v>
      </c>
      <c r="E41" s="15" t="s">
        <v>43</v>
      </c>
      <c r="F41" s="15"/>
      <c r="G41" s="14"/>
      <c r="H41" s="14"/>
      <c r="I41" s="14"/>
      <c r="J41" s="32" t="s">
        <v>205</v>
      </c>
      <c r="K41" s="14"/>
      <c r="L41" s="15" t="s">
        <v>1230</v>
      </c>
      <c r="M41" s="14"/>
      <c r="N41" s="14"/>
      <c r="O41" s="14"/>
      <c r="P41" s="14"/>
      <c r="Q41" s="35" t="s">
        <v>763</v>
      </c>
      <c r="R41" s="14"/>
      <c r="S41" s="28" t="s">
        <v>209</v>
      </c>
      <c r="T41" s="83">
        <v>135000</v>
      </c>
      <c r="U41" s="58">
        <v>42852</v>
      </c>
      <c r="V41" s="58">
        <v>43465</v>
      </c>
      <c r="W41" s="46">
        <v>0</v>
      </c>
    </row>
    <row r="42" spans="1:26" s="13" customFormat="1" ht="45">
      <c r="A42" s="13" t="s">
        <v>212</v>
      </c>
      <c r="B42" s="14">
        <v>80204250585</v>
      </c>
      <c r="C42" s="15" t="s">
        <v>84</v>
      </c>
      <c r="D42" s="16" t="s">
        <v>213</v>
      </c>
      <c r="E42" s="15" t="s">
        <v>39</v>
      </c>
      <c r="F42" s="16"/>
      <c r="J42" s="32"/>
      <c r="K42" s="14"/>
      <c r="L42" s="16" t="s">
        <v>214</v>
      </c>
      <c r="Q42" s="35"/>
      <c r="R42" s="14"/>
      <c r="S42" s="34" t="s">
        <v>214</v>
      </c>
      <c r="T42" s="83">
        <v>847.9</v>
      </c>
      <c r="U42" s="58">
        <v>42856</v>
      </c>
      <c r="V42" s="58">
        <v>43585</v>
      </c>
      <c r="W42" s="46">
        <v>847.9</v>
      </c>
    </row>
    <row r="43" spans="1:26" s="13" customFormat="1" ht="165">
      <c r="A43" s="13" t="s">
        <v>217</v>
      </c>
      <c r="B43" s="14">
        <v>80204250585</v>
      </c>
      <c r="C43" s="15" t="s">
        <v>84</v>
      </c>
      <c r="D43" s="16" t="s">
        <v>218</v>
      </c>
      <c r="E43" s="15" t="s">
        <v>48</v>
      </c>
      <c r="F43" s="16"/>
      <c r="J43" s="32" t="s">
        <v>219</v>
      </c>
      <c r="K43" s="14"/>
      <c r="L43" s="16" t="s">
        <v>220</v>
      </c>
      <c r="Q43" s="35"/>
      <c r="R43" s="14"/>
      <c r="S43" s="34"/>
      <c r="T43" s="83">
        <v>15000</v>
      </c>
      <c r="U43" s="58">
        <v>42934</v>
      </c>
      <c r="V43" s="58">
        <v>44029</v>
      </c>
      <c r="W43" s="46">
        <v>14667.7</v>
      </c>
    </row>
    <row r="44" spans="1:26" s="13" customFormat="1" ht="45">
      <c r="A44" s="13" t="s">
        <v>221</v>
      </c>
      <c r="B44" s="14">
        <v>80204250585</v>
      </c>
      <c r="C44" s="15" t="s">
        <v>84</v>
      </c>
      <c r="D44" s="16" t="s">
        <v>222</v>
      </c>
      <c r="E44" s="15" t="s">
        <v>39</v>
      </c>
      <c r="F44" s="16"/>
      <c r="J44" s="32" t="s">
        <v>223</v>
      </c>
      <c r="K44" s="14"/>
      <c r="L44" s="16" t="s">
        <v>113</v>
      </c>
      <c r="Q44" s="35">
        <v>11586340157</v>
      </c>
      <c r="R44" s="14"/>
      <c r="S44" s="34" t="s">
        <v>113</v>
      </c>
      <c r="T44" s="83">
        <v>42236</v>
      </c>
      <c r="U44" s="58">
        <v>42887</v>
      </c>
      <c r="V44" s="58">
        <v>43616</v>
      </c>
      <c r="W44" s="46">
        <v>49011</v>
      </c>
      <c r="Z44" s="16"/>
    </row>
    <row r="45" spans="1:26" s="13" customFormat="1" ht="45">
      <c r="A45" s="14" t="s">
        <v>224</v>
      </c>
      <c r="B45" s="14">
        <v>80204250585</v>
      </c>
      <c r="C45" s="15" t="s">
        <v>84</v>
      </c>
      <c r="D45" s="15" t="s">
        <v>225</v>
      </c>
      <c r="E45" s="15" t="s">
        <v>39</v>
      </c>
      <c r="F45" s="15"/>
      <c r="G45" s="14"/>
      <c r="H45" s="14"/>
      <c r="I45" s="14"/>
      <c r="J45" s="32" t="s">
        <v>223</v>
      </c>
      <c r="K45" s="14"/>
      <c r="L45" s="15" t="s">
        <v>113</v>
      </c>
      <c r="M45" s="14"/>
      <c r="N45" s="14"/>
      <c r="O45" s="14"/>
      <c r="P45" s="14"/>
      <c r="Q45" s="35" t="s">
        <v>223</v>
      </c>
      <c r="R45" s="14"/>
      <c r="S45" s="28" t="s">
        <v>113</v>
      </c>
      <c r="T45" s="83">
        <v>42236</v>
      </c>
      <c r="U45" s="58">
        <v>42813</v>
      </c>
      <c r="V45" s="58">
        <v>43542</v>
      </c>
      <c r="W45" s="46">
        <v>38892</v>
      </c>
      <c r="Z45" s="16"/>
    </row>
    <row r="46" spans="1:26" s="13" customFormat="1" ht="30">
      <c r="A46" s="13" t="s">
        <v>226</v>
      </c>
      <c r="B46" s="14">
        <v>80204250585</v>
      </c>
      <c r="C46" s="15" t="s">
        <v>84</v>
      </c>
      <c r="D46" s="16" t="s">
        <v>227</v>
      </c>
      <c r="E46" s="15" t="s">
        <v>48</v>
      </c>
      <c r="F46" s="16"/>
      <c r="J46" s="32" t="s">
        <v>228</v>
      </c>
      <c r="K46" s="14"/>
      <c r="L46" s="16" t="s">
        <v>229</v>
      </c>
      <c r="Q46" s="35" t="s">
        <v>228</v>
      </c>
      <c r="R46" s="14"/>
      <c r="S46" s="34" t="s">
        <v>229</v>
      </c>
      <c r="T46" s="83">
        <v>650</v>
      </c>
      <c r="U46" s="58">
        <v>42794</v>
      </c>
      <c r="V46" s="58">
        <v>42797</v>
      </c>
      <c r="W46" s="46">
        <v>650</v>
      </c>
    </row>
    <row r="47" spans="1:26" s="13" customFormat="1" ht="105">
      <c r="A47" s="13" t="s">
        <v>233</v>
      </c>
      <c r="B47" s="14">
        <v>80204250585</v>
      </c>
      <c r="C47" s="15" t="s">
        <v>84</v>
      </c>
      <c r="D47" s="16" t="s">
        <v>234</v>
      </c>
      <c r="E47" s="15" t="s">
        <v>51</v>
      </c>
      <c r="F47" s="16"/>
      <c r="J47" s="32" t="s">
        <v>104</v>
      </c>
      <c r="K47" s="14"/>
      <c r="L47" s="13" t="s">
        <v>105</v>
      </c>
      <c r="Q47" s="35" t="s">
        <v>104</v>
      </c>
      <c r="R47" s="14"/>
      <c r="S47" s="34" t="s">
        <v>105</v>
      </c>
      <c r="T47" s="83">
        <v>23627.83</v>
      </c>
      <c r="U47" s="58">
        <v>42697</v>
      </c>
      <c r="V47" s="58">
        <v>43074</v>
      </c>
      <c r="W47" s="46">
        <v>0</v>
      </c>
    </row>
    <row r="48" spans="1:26" s="13" customFormat="1" ht="135">
      <c r="A48" s="14" t="s">
        <v>237</v>
      </c>
      <c r="B48" s="14">
        <v>80204250585</v>
      </c>
      <c r="C48" s="15" t="s">
        <v>84</v>
      </c>
      <c r="D48" s="15" t="s">
        <v>238</v>
      </c>
      <c r="E48" s="15" t="s">
        <v>43</v>
      </c>
      <c r="F48" s="15"/>
      <c r="G48" s="14"/>
      <c r="H48" s="14"/>
      <c r="I48" s="14"/>
      <c r="J48" s="32" t="s">
        <v>239</v>
      </c>
      <c r="K48" s="14"/>
      <c r="L48" s="15" t="s">
        <v>240</v>
      </c>
      <c r="M48" s="14"/>
      <c r="N48" s="14"/>
      <c r="O48" s="14"/>
      <c r="P48" s="14"/>
      <c r="Q48" s="35" t="s">
        <v>241</v>
      </c>
      <c r="R48" s="14"/>
      <c r="S48" s="28" t="s">
        <v>242</v>
      </c>
      <c r="T48" s="83">
        <v>174000</v>
      </c>
      <c r="U48" s="58">
        <v>42736</v>
      </c>
      <c r="V48" s="58">
        <v>43904</v>
      </c>
      <c r="W48" s="46">
        <f>185633.61+2971.58</f>
        <v>188605.18999999997</v>
      </c>
    </row>
    <row r="49" spans="1:23" s="13" customFormat="1" ht="150">
      <c r="A49" s="13" t="s">
        <v>243</v>
      </c>
      <c r="B49" s="14">
        <v>80204250585</v>
      </c>
      <c r="C49" s="16" t="s">
        <v>84</v>
      </c>
      <c r="D49" s="16" t="s">
        <v>244</v>
      </c>
      <c r="E49" s="15" t="s">
        <v>51</v>
      </c>
      <c r="F49" s="16"/>
      <c r="J49" s="32" t="s">
        <v>245</v>
      </c>
      <c r="L49" s="16" t="s">
        <v>246</v>
      </c>
      <c r="Q49" s="35" t="s">
        <v>245</v>
      </c>
      <c r="S49" s="34" t="s">
        <v>272</v>
      </c>
      <c r="T49" s="83">
        <v>71365.5</v>
      </c>
      <c r="U49" s="58">
        <v>42822</v>
      </c>
      <c r="V49" s="58">
        <v>44647</v>
      </c>
      <c r="W49" s="46">
        <v>71365.5</v>
      </c>
    </row>
    <row r="50" spans="1:23" s="13" customFormat="1" ht="135">
      <c r="A50" s="14" t="s">
        <v>247</v>
      </c>
      <c r="B50" s="14">
        <v>80204250585</v>
      </c>
      <c r="C50" s="15" t="s">
        <v>84</v>
      </c>
      <c r="D50" s="15" t="s">
        <v>248</v>
      </c>
      <c r="E50" s="15" t="s">
        <v>51</v>
      </c>
      <c r="F50" s="15"/>
      <c r="G50" s="14"/>
      <c r="H50" s="14"/>
      <c r="I50" s="14"/>
      <c r="J50" s="32">
        <v>12878470157</v>
      </c>
      <c r="K50" s="14"/>
      <c r="L50" s="15" t="s">
        <v>176</v>
      </c>
      <c r="M50" s="14"/>
      <c r="N50" s="14"/>
      <c r="O50" s="14"/>
      <c r="P50" s="14"/>
      <c r="Q50" s="35">
        <v>12878470157</v>
      </c>
      <c r="R50" s="14"/>
      <c r="S50" s="28" t="s">
        <v>176</v>
      </c>
      <c r="T50" s="83">
        <v>335647.2</v>
      </c>
      <c r="U50" s="58">
        <v>42880</v>
      </c>
      <c r="V50" s="58">
        <v>45069</v>
      </c>
      <c r="W50" s="46">
        <f>159700.56+18792.32+20257.37+20361.76+20361.76</f>
        <v>239473.77000000002</v>
      </c>
    </row>
    <row r="51" spans="1:23" s="13" customFormat="1" ht="105">
      <c r="A51" s="14" t="s">
        <v>250</v>
      </c>
      <c r="B51" s="14">
        <v>80204250585</v>
      </c>
      <c r="C51" s="15" t="s">
        <v>235</v>
      </c>
      <c r="D51" s="15" t="s">
        <v>251</v>
      </c>
      <c r="E51" s="15" t="s">
        <v>48</v>
      </c>
      <c r="F51" s="15"/>
      <c r="G51" s="14"/>
      <c r="H51" s="14"/>
      <c r="I51" s="14"/>
      <c r="J51" s="32" t="s">
        <v>252</v>
      </c>
      <c r="K51" s="14"/>
      <c r="L51" s="15" t="s">
        <v>253</v>
      </c>
      <c r="M51" s="14"/>
      <c r="N51" s="14"/>
      <c r="O51" s="14"/>
      <c r="P51" s="14"/>
      <c r="Q51" s="35" t="s">
        <v>252</v>
      </c>
      <c r="R51" s="14"/>
      <c r="S51" s="28" t="s">
        <v>254</v>
      </c>
      <c r="T51" s="83">
        <v>5100</v>
      </c>
      <c r="U51" s="58">
        <v>42917</v>
      </c>
      <c r="V51" s="58">
        <v>43646</v>
      </c>
      <c r="W51" s="46">
        <v>5100</v>
      </c>
    </row>
    <row r="52" spans="1:23" s="13" customFormat="1" ht="90">
      <c r="A52" s="13" t="s">
        <v>255</v>
      </c>
      <c r="B52" s="14">
        <v>80204250585</v>
      </c>
      <c r="C52" s="16" t="s">
        <v>84</v>
      </c>
      <c r="D52" s="16" t="s">
        <v>256</v>
      </c>
      <c r="E52" s="15" t="s">
        <v>48</v>
      </c>
      <c r="F52" s="16"/>
      <c r="J52" s="32" t="s">
        <v>257</v>
      </c>
      <c r="L52" s="16" t="s">
        <v>258</v>
      </c>
      <c r="Q52" s="35" t="s">
        <v>257</v>
      </c>
      <c r="S52" s="34" t="s">
        <v>258</v>
      </c>
      <c r="T52" s="83">
        <v>1040</v>
      </c>
      <c r="U52" s="58">
        <v>42917</v>
      </c>
      <c r="V52" s="58">
        <v>43646</v>
      </c>
      <c r="W52" s="46">
        <v>1040</v>
      </c>
    </row>
    <row r="53" spans="1:23" s="13" customFormat="1" ht="165">
      <c r="A53" s="13" t="s">
        <v>1215</v>
      </c>
      <c r="B53" s="14">
        <v>80204250585</v>
      </c>
      <c r="C53" s="16" t="s">
        <v>84</v>
      </c>
      <c r="D53" s="16" t="s">
        <v>259</v>
      </c>
      <c r="E53" s="15" t="s">
        <v>48</v>
      </c>
      <c r="F53" s="16"/>
      <c r="J53" s="32" t="s">
        <v>260</v>
      </c>
      <c r="K53" s="14"/>
      <c r="L53" s="16" t="s">
        <v>261</v>
      </c>
      <c r="Q53" s="35" t="s">
        <v>262</v>
      </c>
      <c r="S53" s="34" t="s">
        <v>263</v>
      </c>
      <c r="T53" s="83">
        <v>27817</v>
      </c>
      <c r="U53" s="58">
        <v>42917</v>
      </c>
      <c r="V53" s="58">
        <v>44012</v>
      </c>
      <c r="W53" s="46">
        <v>27135.33</v>
      </c>
    </row>
    <row r="54" spans="1:23" s="13" customFormat="1" ht="90">
      <c r="A54" s="14" t="s">
        <v>264</v>
      </c>
      <c r="B54" s="14">
        <v>80204250585</v>
      </c>
      <c r="C54" s="15" t="s">
        <v>84</v>
      </c>
      <c r="D54" s="15" t="s">
        <v>265</v>
      </c>
      <c r="E54" s="15" t="s">
        <v>39</v>
      </c>
      <c r="F54" s="15"/>
      <c r="G54" s="14"/>
      <c r="H54" s="14"/>
      <c r="I54" s="14"/>
      <c r="J54" s="32" t="s">
        <v>266</v>
      </c>
      <c r="K54" s="14"/>
      <c r="L54" s="13" t="s">
        <v>557</v>
      </c>
      <c r="M54" s="14"/>
      <c r="N54" s="14"/>
      <c r="O54" s="14"/>
      <c r="P54" s="14"/>
      <c r="Q54" s="35" t="s">
        <v>266</v>
      </c>
      <c r="R54" s="14"/>
      <c r="S54" s="34" t="s">
        <v>557</v>
      </c>
      <c r="T54" s="83">
        <v>1734883.7</v>
      </c>
      <c r="U54" s="58">
        <v>42917</v>
      </c>
      <c r="V54" s="58">
        <v>43646</v>
      </c>
      <c r="W54" s="46">
        <v>864115.28999999992</v>
      </c>
    </row>
    <row r="55" spans="1:23" s="13" customFormat="1" ht="60">
      <c r="A55" s="13" t="s">
        <v>267</v>
      </c>
      <c r="B55" s="14">
        <v>80204250585</v>
      </c>
      <c r="C55" s="16" t="s">
        <v>84</v>
      </c>
      <c r="D55" s="16" t="s">
        <v>268</v>
      </c>
      <c r="E55" s="15" t="s">
        <v>51</v>
      </c>
      <c r="F55" s="16"/>
      <c r="J55" s="32" t="s">
        <v>269</v>
      </c>
      <c r="K55" s="14"/>
      <c r="L55" s="16" t="s">
        <v>270</v>
      </c>
      <c r="Q55" s="35" t="s">
        <v>269</v>
      </c>
      <c r="S55" s="34" t="s">
        <v>270</v>
      </c>
      <c r="T55" s="83">
        <v>136987.07</v>
      </c>
      <c r="U55" s="58">
        <v>42954</v>
      </c>
      <c r="V55" s="58">
        <v>44049</v>
      </c>
      <c r="W55" s="46">
        <v>136987.07</v>
      </c>
    </row>
    <row r="56" spans="1:23" s="13" customFormat="1" ht="60">
      <c r="A56" s="13">
        <v>7164854091</v>
      </c>
      <c r="B56" s="14">
        <v>80204250585</v>
      </c>
      <c r="C56" s="16" t="s">
        <v>84</v>
      </c>
      <c r="D56" s="16" t="s">
        <v>271</v>
      </c>
      <c r="E56" s="15" t="s">
        <v>39</v>
      </c>
      <c r="F56" s="16"/>
      <c r="J56" s="32" t="s">
        <v>245</v>
      </c>
      <c r="K56" s="14"/>
      <c r="L56" s="16" t="s">
        <v>272</v>
      </c>
      <c r="Q56" s="35" t="s">
        <v>245</v>
      </c>
      <c r="S56" s="34" t="s">
        <v>272</v>
      </c>
      <c r="T56" s="83">
        <v>101900</v>
      </c>
      <c r="U56" s="58">
        <v>43008</v>
      </c>
      <c r="V56" s="58">
        <v>44103</v>
      </c>
      <c r="W56" s="46">
        <v>101900</v>
      </c>
    </row>
    <row r="57" spans="1:23" s="13" customFormat="1" ht="165">
      <c r="A57" s="14" t="s">
        <v>273</v>
      </c>
      <c r="B57" s="14">
        <v>80204250585</v>
      </c>
      <c r="C57" s="15" t="s">
        <v>84</v>
      </c>
      <c r="D57" s="15" t="s">
        <v>274</v>
      </c>
      <c r="E57" s="15" t="s">
        <v>36</v>
      </c>
      <c r="F57" s="15"/>
      <c r="G57" s="14"/>
      <c r="H57" s="14"/>
      <c r="I57" s="14"/>
      <c r="J57" s="32" t="s">
        <v>275</v>
      </c>
      <c r="K57" s="14"/>
      <c r="L57" s="15" t="s">
        <v>276</v>
      </c>
      <c r="M57" s="14"/>
      <c r="N57" s="14"/>
      <c r="O57" s="14"/>
      <c r="P57" s="14"/>
      <c r="Q57" s="35" t="s">
        <v>277</v>
      </c>
      <c r="R57" s="14"/>
      <c r="S57" s="28" t="s">
        <v>278</v>
      </c>
      <c r="T57" s="83">
        <v>1008100</v>
      </c>
      <c r="U57" s="58">
        <v>43081</v>
      </c>
      <c r="V57" s="58">
        <v>43876</v>
      </c>
      <c r="W57" s="46">
        <f>881433.36+(15833.34*2)</f>
        <v>913100.04</v>
      </c>
    </row>
    <row r="58" spans="1:23" s="13" customFormat="1" ht="75">
      <c r="A58" s="13" t="s">
        <v>279</v>
      </c>
      <c r="B58" s="14">
        <v>80204250585</v>
      </c>
      <c r="C58" s="16" t="s">
        <v>84</v>
      </c>
      <c r="D58" s="16" t="s">
        <v>280</v>
      </c>
      <c r="E58" s="15" t="s">
        <v>48</v>
      </c>
      <c r="F58" s="16"/>
      <c r="J58" s="32" t="s">
        <v>281</v>
      </c>
      <c r="K58" s="14"/>
      <c r="L58" s="15" t="s">
        <v>282</v>
      </c>
      <c r="Q58" s="35" t="s">
        <v>281</v>
      </c>
      <c r="S58" s="28" t="s">
        <v>282</v>
      </c>
      <c r="T58" s="83">
        <v>570</v>
      </c>
      <c r="U58" s="58">
        <v>42926</v>
      </c>
      <c r="V58" s="58">
        <v>42947</v>
      </c>
      <c r="W58" s="46">
        <v>570</v>
      </c>
    </row>
    <row r="59" spans="1:23" s="13" customFormat="1" ht="60">
      <c r="A59" s="13" t="s">
        <v>283</v>
      </c>
      <c r="B59" s="14">
        <v>80204250585</v>
      </c>
      <c r="C59" s="16" t="s">
        <v>84</v>
      </c>
      <c r="D59" s="16" t="s">
        <v>284</v>
      </c>
      <c r="E59" s="15" t="s">
        <v>39</v>
      </c>
      <c r="F59" s="16"/>
      <c r="I59" s="14"/>
      <c r="J59" s="32" t="s">
        <v>285</v>
      </c>
      <c r="L59" s="16" t="s">
        <v>286</v>
      </c>
      <c r="N59" s="14"/>
      <c r="Q59" s="35" t="s">
        <v>285</v>
      </c>
      <c r="R59" s="17"/>
      <c r="S59" s="34" t="s">
        <v>287</v>
      </c>
      <c r="T59" s="83">
        <v>6768.85</v>
      </c>
      <c r="U59" s="58">
        <v>42781</v>
      </c>
      <c r="V59" s="58">
        <v>43145</v>
      </c>
      <c r="W59" s="46">
        <v>6768.85</v>
      </c>
    </row>
    <row r="60" spans="1:23" s="13" customFormat="1" ht="60">
      <c r="A60" s="14" t="s">
        <v>288</v>
      </c>
      <c r="B60" s="14">
        <v>80204250585</v>
      </c>
      <c r="C60" s="15" t="s">
        <v>84</v>
      </c>
      <c r="D60" s="15" t="s">
        <v>289</v>
      </c>
      <c r="E60" s="15" t="s">
        <v>39</v>
      </c>
      <c r="F60" s="15"/>
      <c r="G60" s="14"/>
      <c r="H60" s="14"/>
      <c r="I60" s="14"/>
      <c r="J60" s="32" t="s">
        <v>290</v>
      </c>
      <c r="K60" s="14"/>
      <c r="L60" s="15" t="s">
        <v>291</v>
      </c>
      <c r="M60" s="14"/>
      <c r="N60" s="14"/>
      <c r="O60" s="14"/>
      <c r="Q60" s="35" t="s">
        <v>290</v>
      </c>
      <c r="R60" s="17"/>
      <c r="S60" s="28" t="s">
        <v>291</v>
      </c>
      <c r="T60" s="83">
        <v>173.07</v>
      </c>
      <c r="U60" s="58">
        <v>42817</v>
      </c>
      <c r="V60" s="58">
        <v>43181</v>
      </c>
      <c r="W60" s="46">
        <v>0</v>
      </c>
    </row>
    <row r="61" spans="1:23" s="13" customFormat="1" ht="90">
      <c r="A61" s="13" t="s">
        <v>292</v>
      </c>
      <c r="B61" s="14">
        <v>80204250585</v>
      </c>
      <c r="C61" s="16" t="s">
        <v>84</v>
      </c>
      <c r="D61" s="16" t="s">
        <v>293</v>
      </c>
      <c r="E61" s="15" t="s">
        <v>48</v>
      </c>
      <c r="F61" s="16"/>
      <c r="I61" s="14"/>
      <c r="J61" s="32" t="s">
        <v>294</v>
      </c>
      <c r="L61" s="16" t="s">
        <v>295</v>
      </c>
      <c r="N61" s="14"/>
      <c r="Q61" s="35" t="s">
        <v>296</v>
      </c>
      <c r="R61" s="17"/>
      <c r="S61" s="34" t="s">
        <v>297</v>
      </c>
      <c r="T61" s="83">
        <v>4170</v>
      </c>
      <c r="U61" s="58">
        <v>42769</v>
      </c>
      <c r="V61" s="58">
        <v>42916</v>
      </c>
      <c r="W61" s="46">
        <v>4170</v>
      </c>
    </row>
    <row r="62" spans="1:23" s="13" customFormat="1" ht="75">
      <c r="A62" s="13" t="s">
        <v>298</v>
      </c>
      <c r="B62" s="14">
        <v>80204250585</v>
      </c>
      <c r="C62" s="16" t="s">
        <v>84</v>
      </c>
      <c r="D62" s="16" t="s">
        <v>299</v>
      </c>
      <c r="E62" s="15" t="s">
        <v>39</v>
      </c>
      <c r="F62" s="16"/>
      <c r="I62" s="14"/>
      <c r="J62" s="32" t="s">
        <v>300</v>
      </c>
      <c r="L62" s="16" t="s">
        <v>301</v>
      </c>
      <c r="N62" s="14"/>
      <c r="Q62" s="35" t="s">
        <v>300</v>
      </c>
      <c r="R62" s="17"/>
      <c r="S62" s="34" t="s">
        <v>301</v>
      </c>
      <c r="T62" s="83">
        <v>5304</v>
      </c>
      <c r="U62" s="58">
        <v>42841</v>
      </c>
      <c r="V62" s="58">
        <v>43205</v>
      </c>
      <c r="W62" s="46">
        <v>5304</v>
      </c>
    </row>
    <row r="63" spans="1:23" s="13" customFormat="1" ht="75">
      <c r="A63" s="13" t="s">
        <v>302</v>
      </c>
      <c r="B63" s="14">
        <v>80204250585</v>
      </c>
      <c r="C63" s="16" t="s">
        <v>84</v>
      </c>
      <c r="D63" s="16" t="s">
        <v>303</v>
      </c>
      <c r="E63" s="15" t="s">
        <v>48</v>
      </c>
      <c r="F63" s="16"/>
      <c r="I63" s="14"/>
      <c r="J63" s="32" t="s">
        <v>304</v>
      </c>
      <c r="L63" s="16" t="s">
        <v>305</v>
      </c>
      <c r="N63" s="14"/>
      <c r="Q63" s="35" t="s">
        <v>304</v>
      </c>
      <c r="R63" s="17"/>
      <c r="S63" s="34" t="s">
        <v>305</v>
      </c>
      <c r="T63" s="83">
        <v>7490</v>
      </c>
      <c r="U63" s="58">
        <v>43076</v>
      </c>
      <c r="V63" s="58">
        <v>43440</v>
      </c>
      <c r="W63" s="46">
        <v>7505.3525</v>
      </c>
    </row>
    <row r="64" spans="1:23" s="13" customFormat="1" ht="60">
      <c r="A64" s="13" t="s">
        <v>306</v>
      </c>
      <c r="B64" s="14">
        <v>80204250585</v>
      </c>
      <c r="C64" s="15" t="s">
        <v>84</v>
      </c>
      <c r="D64" s="15" t="s">
        <v>307</v>
      </c>
      <c r="E64" s="15" t="s">
        <v>48</v>
      </c>
      <c r="F64" s="15"/>
      <c r="G64" s="14"/>
      <c r="H64" s="14"/>
      <c r="I64" s="14"/>
      <c r="J64" s="32" t="s">
        <v>308</v>
      </c>
      <c r="K64" s="14"/>
      <c r="L64" s="15" t="s">
        <v>309</v>
      </c>
      <c r="M64" s="14"/>
      <c r="N64" s="14"/>
      <c r="O64" s="14"/>
      <c r="P64" s="14"/>
      <c r="Q64" s="35" t="s">
        <v>308</v>
      </c>
      <c r="R64" s="14"/>
      <c r="S64" s="28" t="s">
        <v>309</v>
      </c>
      <c r="T64" s="83">
        <v>17000</v>
      </c>
      <c r="U64" s="58">
        <v>43160</v>
      </c>
      <c r="V64" s="58">
        <v>43524</v>
      </c>
      <c r="W64" s="46">
        <v>3898.45</v>
      </c>
    </row>
    <row r="65" spans="1:23" s="13" customFormat="1" ht="60">
      <c r="A65" s="13" t="s">
        <v>310</v>
      </c>
      <c r="B65" s="14">
        <v>80204250585</v>
      </c>
      <c r="C65" s="16" t="s">
        <v>84</v>
      </c>
      <c r="D65" s="16" t="s">
        <v>311</v>
      </c>
      <c r="E65" s="15" t="s">
        <v>39</v>
      </c>
      <c r="F65" s="16"/>
      <c r="I65" s="14"/>
      <c r="J65" s="32" t="s">
        <v>312</v>
      </c>
      <c r="K65" s="14"/>
      <c r="L65" s="15" t="s">
        <v>313</v>
      </c>
      <c r="M65" s="14"/>
      <c r="N65" s="14"/>
      <c r="O65" s="14"/>
      <c r="P65" s="14"/>
      <c r="Q65" s="35" t="s">
        <v>312</v>
      </c>
      <c r="R65" s="14"/>
      <c r="S65" s="28" t="s">
        <v>313</v>
      </c>
      <c r="T65" s="83">
        <v>6768.85</v>
      </c>
      <c r="U65" s="58">
        <v>43146</v>
      </c>
      <c r="V65" s="58">
        <v>43510</v>
      </c>
      <c r="W65" s="46">
        <v>6768.85</v>
      </c>
    </row>
    <row r="66" spans="1:23" s="13" customFormat="1" ht="105">
      <c r="A66" s="13" t="s">
        <v>314</v>
      </c>
      <c r="B66" s="14">
        <v>80204250585</v>
      </c>
      <c r="C66" s="16" t="s">
        <v>84</v>
      </c>
      <c r="D66" s="16" t="s">
        <v>315</v>
      </c>
      <c r="E66" s="15" t="s">
        <v>51</v>
      </c>
      <c r="F66" s="16"/>
      <c r="I66" s="14"/>
      <c r="J66" s="32" t="s">
        <v>316</v>
      </c>
      <c r="L66" s="16" t="s">
        <v>317</v>
      </c>
      <c r="N66" s="14"/>
      <c r="Q66" s="35" t="s">
        <v>316</v>
      </c>
      <c r="R66" s="17"/>
      <c r="S66" s="34" t="s">
        <v>317</v>
      </c>
      <c r="T66" s="83">
        <v>1928500</v>
      </c>
      <c r="U66" s="58">
        <v>43143</v>
      </c>
      <c r="V66" s="58">
        <v>44238</v>
      </c>
      <c r="W66" s="46">
        <f>117924.58+21806.39+51922.94+51750.53+5958.48+8434.29+9151.52</f>
        <v>266948.73000000004</v>
      </c>
    </row>
    <row r="67" spans="1:23" s="13" customFormat="1" ht="90">
      <c r="A67" s="13" t="s">
        <v>318</v>
      </c>
      <c r="B67" s="14">
        <v>80204250585</v>
      </c>
      <c r="C67" s="15" t="s">
        <v>84</v>
      </c>
      <c r="D67" s="16" t="s">
        <v>319</v>
      </c>
      <c r="E67" s="15" t="s">
        <v>51</v>
      </c>
      <c r="F67" s="16"/>
      <c r="I67" s="14"/>
      <c r="J67" s="32" t="s">
        <v>320</v>
      </c>
      <c r="L67" s="16" t="s">
        <v>321</v>
      </c>
      <c r="N67" s="14"/>
      <c r="Q67" s="35" t="s">
        <v>320</v>
      </c>
      <c r="R67" s="17"/>
      <c r="S67" s="34" t="s">
        <v>321</v>
      </c>
      <c r="T67" s="83">
        <v>530000</v>
      </c>
      <c r="U67" s="58">
        <v>43221</v>
      </c>
      <c r="V67" s="58">
        <v>43585</v>
      </c>
      <c r="W67" s="46">
        <v>504991.77</v>
      </c>
    </row>
    <row r="68" spans="1:23" s="13" customFormat="1" ht="90">
      <c r="A68" s="13" t="s">
        <v>322</v>
      </c>
      <c r="B68" s="14">
        <v>80204250585</v>
      </c>
      <c r="C68" s="16" t="s">
        <v>84</v>
      </c>
      <c r="D68" s="16" t="s">
        <v>323</v>
      </c>
      <c r="E68" s="15" t="s">
        <v>48</v>
      </c>
      <c r="F68" s="16"/>
      <c r="I68" s="14"/>
      <c r="J68" s="32" t="s">
        <v>324</v>
      </c>
      <c r="L68" s="16" t="s">
        <v>325</v>
      </c>
      <c r="N68" s="14"/>
      <c r="Q68" s="35" t="s">
        <v>324</v>
      </c>
      <c r="R68" s="17"/>
      <c r="S68" s="34" t="s">
        <v>325</v>
      </c>
      <c r="T68" s="83">
        <v>21897.5</v>
      </c>
      <c r="U68" s="58">
        <v>43191</v>
      </c>
      <c r="V68" s="58">
        <v>43312</v>
      </c>
      <c r="W68" s="46">
        <v>7112.62</v>
      </c>
    </row>
    <row r="69" spans="1:23" s="13" customFormat="1" ht="135">
      <c r="A69" s="13" t="s">
        <v>326</v>
      </c>
      <c r="B69" s="14">
        <v>80204250585</v>
      </c>
      <c r="C69" s="16" t="s">
        <v>84</v>
      </c>
      <c r="D69" s="16" t="s">
        <v>327</v>
      </c>
      <c r="E69" s="15" t="s">
        <v>43</v>
      </c>
      <c r="F69" s="16"/>
      <c r="I69" s="14"/>
      <c r="J69" s="32" t="s">
        <v>328</v>
      </c>
      <c r="L69" s="16" t="s">
        <v>329</v>
      </c>
      <c r="N69" s="14"/>
      <c r="Q69" s="35" t="s">
        <v>330</v>
      </c>
      <c r="R69" s="17"/>
      <c r="S69" s="34" t="s">
        <v>331</v>
      </c>
      <c r="T69" s="83">
        <v>0</v>
      </c>
      <c r="U69" s="58">
        <v>43449</v>
      </c>
      <c r="V69" s="58">
        <v>44179</v>
      </c>
      <c r="W69" s="46">
        <v>200</v>
      </c>
    </row>
    <row r="70" spans="1:23" s="13" customFormat="1" ht="90">
      <c r="A70" s="13" t="s">
        <v>332</v>
      </c>
      <c r="B70" s="14">
        <v>80204250585</v>
      </c>
      <c r="C70" s="16" t="s">
        <v>84</v>
      </c>
      <c r="D70" s="16" t="s">
        <v>323</v>
      </c>
      <c r="E70" s="15" t="s">
        <v>48</v>
      </c>
      <c r="F70" s="16"/>
      <c r="I70" s="14"/>
      <c r="J70" s="32" t="s">
        <v>324</v>
      </c>
      <c r="L70" s="16" t="s">
        <v>325</v>
      </c>
      <c r="N70" s="14"/>
      <c r="Q70" s="35" t="s">
        <v>324</v>
      </c>
      <c r="R70" s="17"/>
      <c r="S70" s="34" t="s">
        <v>325</v>
      </c>
      <c r="T70" s="83">
        <v>38096.21</v>
      </c>
      <c r="U70" s="58">
        <v>43313</v>
      </c>
      <c r="V70" s="58">
        <v>43465</v>
      </c>
      <c r="W70" s="46">
        <v>3601.22</v>
      </c>
    </row>
    <row r="71" spans="1:23" s="13" customFormat="1" ht="90">
      <c r="A71" s="14" t="s">
        <v>333</v>
      </c>
      <c r="B71" s="14">
        <v>80204250585</v>
      </c>
      <c r="C71" s="16" t="s">
        <v>84</v>
      </c>
      <c r="D71" s="15" t="s">
        <v>334</v>
      </c>
      <c r="E71" s="15" t="s">
        <v>43</v>
      </c>
      <c r="F71" s="15"/>
      <c r="G71" s="14"/>
      <c r="H71" s="14"/>
      <c r="I71" s="14"/>
      <c r="J71" s="32" t="s">
        <v>335</v>
      </c>
      <c r="K71" s="14"/>
      <c r="L71" s="15" t="s">
        <v>336</v>
      </c>
      <c r="M71" s="14"/>
      <c r="N71" s="14"/>
      <c r="O71" s="14"/>
      <c r="P71" s="14"/>
      <c r="Q71" s="35" t="s">
        <v>245</v>
      </c>
      <c r="R71" s="17"/>
      <c r="S71" s="34" t="s">
        <v>272</v>
      </c>
      <c r="T71" s="83">
        <v>134433.60000000001</v>
      </c>
      <c r="U71" s="58"/>
      <c r="V71" s="58"/>
      <c r="W71" s="46">
        <v>111087.6</v>
      </c>
    </row>
    <row r="72" spans="1:23" s="13" customFormat="1" ht="60">
      <c r="A72" s="13" t="s">
        <v>337</v>
      </c>
      <c r="B72" s="14">
        <v>80204250585</v>
      </c>
      <c r="C72" s="16" t="s">
        <v>84</v>
      </c>
      <c r="D72" s="16" t="s">
        <v>338</v>
      </c>
      <c r="E72" s="15" t="s">
        <v>48</v>
      </c>
      <c r="F72" s="16"/>
      <c r="I72" s="14"/>
      <c r="J72" s="32" t="s">
        <v>104</v>
      </c>
      <c r="L72" s="13" t="s">
        <v>105</v>
      </c>
      <c r="N72" s="14"/>
      <c r="Q72" s="35" t="s">
        <v>104</v>
      </c>
      <c r="S72" s="34" t="s">
        <v>105</v>
      </c>
      <c r="T72" s="83">
        <v>3912.48</v>
      </c>
      <c r="U72" s="58"/>
      <c r="V72" s="58"/>
      <c r="W72" s="46">
        <v>0</v>
      </c>
    </row>
    <row r="73" spans="1:23" s="13" customFormat="1" ht="75">
      <c r="A73" s="13" t="s">
        <v>339</v>
      </c>
      <c r="B73" s="14">
        <v>80204250585</v>
      </c>
      <c r="C73" s="16" t="s">
        <v>84</v>
      </c>
      <c r="D73" s="16" t="s">
        <v>340</v>
      </c>
      <c r="E73" s="15" t="s">
        <v>48</v>
      </c>
      <c r="F73" s="16"/>
      <c r="I73" s="14"/>
      <c r="J73" s="32" t="s">
        <v>341</v>
      </c>
      <c r="L73" s="16" t="s">
        <v>342</v>
      </c>
      <c r="N73" s="14"/>
      <c r="Q73" s="35" t="s">
        <v>341</v>
      </c>
      <c r="S73" s="34" t="s">
        <v>342</v>
      </c>
      <c r="T73" s="83">
        <v>8420</v>
      </c>
      <c r="U73" s="58"/>
      <c r="V73" s="58"/>
      <c r="W73" s="46">
        <v>8420</v>
      </c>
    </row>
    <row r="74" spans="1:23" s="13" customFormat="1" ht="90">
      <c r="A74" s="13" t="s">
        <v>343</v>
      </c>
      <c r="B74" s="14">
        <v>80204250585</v>
      </c>
      <c r="C74" s="16" t="s">
        <v>84</v>
      </c>
      <c r="D74" s="16" t="s">
        <v>344</v>
      </c>
      <c r="E74" s="15" t="s">
        <v>51</v>
      </c>
      <c r="F74" s="16"/>
      <c r="I74" s="14"/>
      <c r="J74" s="32" t="s">
        <v>104</v>
      </c>
      <c r="L74" s="13" t="s">
        <v>105</v>
      </c>
      <c r="N74" s="14"/>
      <c r="Q74" s="35" t="s">
        <v>104</v>
      </c>
      <c r="S74" s="34" t="s">
        <v>105</v>
      </c>
      <c r="T74" s="83">
        <v>188349.31</v>
      </c>
      <c r="U74" s="58"/>
      <c r="V74" s="58"/>
      <c r="W74" s="46">
        <f>588.72+1373.76+114</f>
        <v>2076.48</v>
      </c>
    </row>
    <row r="75" spans="1:23" s="13" customFormat="1" ht="90">
      <c r="A75" s="13" t="s">
        <v>345</v>
      </c>
      <c r="B75" s="14">
        <v>80204250585</v>
      </c>
      <c r="C75" s="16" t="s">
        <v>84</v>
      </c>
      <c r="D75" s="16" t="s">
        <v>346</v>
      </c>
      <c r="E75" s="15" t="s">
        <v>51</v>
      </c>
      <c r="F75" s="16"/>
      <c r="I75" s="14"/>
      <c r="J75" s="32" t="s">
        <v>347</v>
      </c>
      <c r="L75" s="16" t="s">
        <v>348</v>
      </c>
      <c r="N75" s="14"/>
      <c r="Q75" s="35" t="s">
        <v>347</v>
      </c>
      <c r="R75" s="17"/>
      <c r="S75" s="34" t="s">
        <v>348</v>
      </c>
      <c r="T75" s="83">
        <v>98000</v>
      </c>
      <c r="U75" s="58">
        <v>43617</v>
      </c>
      <c r="V75" s="58">
        <v>44471</v>
      </c>
      <c r="W75" s="46">
        <f>2469.5+2591.83+2423.62+2416.14+2082.13</f>
        <v>11983.220000000001</v>
      </c>
    </row>
    <row r="76" spans="1:23" s="13" customFormat="1" ht="90">
      <c r="A76" s="13" t="s">
        <v>349</v>
      </c>
      <c r="B76" s="14">
        <v>80204250585</v>
      </c>
      <c r="C76" s="16" t="s">
        <v>84</v>
      </c>
      <c r="D76" s="16" t="s">
        <v>323</v>
      </c>
      <c r="E76" s="15" t="s">
        <v>48</v>
      </c>
      <c r="F76" s="16"/>
      <c r="I76" s="14"/>
      <c r="J76" s="32" t="s">
        <v>324</v>
      </c>
      <c r="L76" s="16" t="s">
        <v>325</v>
      </c>
      <c r="N76" s="14"/>
      <c r="Q76" s="35" t="s">
        <v>324</v>
      </c>
      <c r="R76" s="17"/>
      <c r="S76" s="34" t="s">
        <v>325</v>
      </c>
      <c r="T76" s="83">
        <v>21246.87</v>
      </c>
      <c r="U76" s="58">
        <v>43556</v>
      </c>
      <c r="V76" s="58">
        <v>43646</v>
      </c>
      <c r="W76" s="46">
        <v>11595.28</v>
      </c>
    </row>
    <row r="77" spans="1:23" s="13" customFormat="1" ht="195">
      <c r="A77" s="14" t="s">
        <v>350</v>
      </c>
      <c r="B77" s="14">
        <v>80204250585</v>
      </c>
      <c r="C77" s="15" t="s">
        <v>84</v>
      </c>
      <c r="D77" s="15" t="s">
        <v>351</v>
      </c>
      <c r="E77" s="15" t="s">
        <v>36</v>
      </c>
      <c r="F77" s="15"/>
      <c r="G77" s="14"/>
      <c r="H77" s="14"/>
      <c r="I77" s="14"/>
      <c r="J77" s="32" t="s">
        <v>1232</v>
      </c>
      <c r="K77" s="14"/>
      <c r="L77" s="15" t="s">
        <v>1231</v>
      </c>
      <c r="M77" s="14"/>
      <c r="N77" s="14"/>
      <c r="O77" s="14"/>
      <c r="P77" s="14"/>
      <c r="Q77" s="35" t="s">
        <v>352</v>
      </c>
      <c r="R77" s="14"/>
      <c r="S77" s="28" t="s">
        <v>353</v>
      </c>
      <c r="T77" s="83">
        <v>1800000</v>
      </c>
      <c r="U77" s="58">
        <v>43101</v>
      </c>
      <c r="V77" s="58">
        <v>44196</v>
      </c>
      <c r="W77" s="46">
        <v>120460</v>
      </c>
    </row>
    <row r="78" spans="1:23" s="13" customFormat="1" ht="75">
      <c r="A78" s="14" t="s">
        <v>354</v>
      </c>
      <c r="B78" s="14">
        <v>80204250585</v>
      </c>
      <c r="C78" s="15" t="s">
        <v>84</v>
      </c>
      <c r="D78" s="15" t="s">
        <v>355</v>
      </c>
      <c r="E78" s="15" t="s">
        <v>48</v>
      </c>
      <c r="F78" s="15"/>
      <c r="G78" s="14"/>
      <c r="H78" s="14"/>
      <c r="I78" s="14"/>
      <c r="J78" s="32" t="s">
        <v>356</v>
      </c>
      <c r="K78" s="14"/>
      <c r="L78" s="15" t="s">
        <v>357</v>
      </c>
      <c r="M78" s="14"/>
      <c r="N78" s="14"/>
      <c r="O78" s="14"/>
      <c r="P78" s="14"/>
      <c r="Q78" s="35" t="s">
        <v>356</v>
      </c>
      <c r="R78" s="14"/>
      <c r="S78" s="28" t="s">
        <v>357</v>
      </c>
      <c r="T78" s="83">
        <v>2100</v>
      </c>
      <c r="U78" s="58">
        <v>42940</v>
      </c>
      <c r="V78" s="58">
        <v>42941</v>
      </c>
      <c r="W78" s="46">
        <v>2100</v>
      </c>
    </row>
    <row r="79" spans="1:23" s="13" customFormat="1" ht="60">
      <c r="A79" s="13" t="s">
        <v>358</v>
      </c>
      <c r="B79" s="14">
        <v>80204250585</v>
      </c>
      <c r="C79" s="15" t="s">
        <v>84</v>
      </c>
      <c r="D79" s="16" t="s">
        <v>359</v>
      </c>
      <c r="E79" s="15" t="s">
        <v>39</v>
      </c>
      <c r="F79" s="16"/>
      <c r="J79" s="32" t="s">
        <v>360</v>
      </c>
      <c r="K79" s="14"/>
      <c r="L79" s="16" t="s">
        <v>361</v>
      </c>
      <c r="Q79" s="35" t="s">
        <v>360</v>
      </c>
      <c r="S79" s="34" t="s">
        <v>361</v>
      </c>
      <c r="T79" s="83">
        <v>15298.3</v>
      </c>
      <c r="U79" s="58">
        <v>43101</v>
      </c>
      <c r="V79" s="58">
        <v>43465</v>
      </c>
      <c r="W79" s="46">
        <v>15298.3</v>
      </c>
    </row>
    <row r="80" spans="1:23" s="13" customFormat="1" ht="60">
      <c r="A80" s="14" t="s">
        <v>362</v>
      </c>
      <c r="B80" s="14">
        <v>80204250585</v>
      </c>
      <c r="C80" s="15" t="s">
        <v>84</v>
      </c>
      <c r="D80" s="15" t="s">
        <v>363</v>
      </c>
      <c r="E80" s="15" t="s">
        <v>39</v>
      </c>
      <c r="F80" s="15"/>
      <c r="G80" s="14"/>
      <c r="H80" s="14"/>
      <c r="I80" s="14"/>
      <c r="J80" s="32" t="s">
        <v>364</v>
      </c>
      <c r="K80" s="14"/>
      <c r="L80" s="15" t="s">
        <v>365</v>
      </c>
      <c r="M80" s="14"/>
      <c r="N80" s="14"/>
      <c r="O80" s="14"/>
      <c r="P80" s="14"/>
      <c r="Q80" s="35" t="s">
        <v>364</v>
      </c>
      <c r="R80" s="14"/>
      <c r="S80" s="28" t="s">
        <v>365</v>
      </c>
      <c r="T80" s="83">
        <v>36629.43</v>
      </c>
      <c r="U80" s="58">
        <v>43101</v>
      </c>
      <c r="V80" s="58">
        <v>43465</v>
      </c>
      <c r="W80" s="46">
        <v>36629.43</v>
      </c>
    </row>
    <row r="81" spans="1:23" s="13" customFormat="1" ht="75">
      <c r="A81" s="14" t="s">
        <v>366</v>
      </c>
      <c r="B81" s="14">
        <v>80204250585</v>
      </c>
      <c r="C81" s="15" t="s">
        <v>84</v>
      </c>
      <c r="D81" s="16" t="s">
        <v>367</v>
      </c>
      <c r="E81" s="15" t="s">
        <v>39</v>
      </c>
      <c r="F81" s="16"/>
      <c r="J81" s="32" t="s">
        <v>368</v>
      </c>
      <c r="K81" s="14"/>
      <c r="L81" s="16" t="s">
        <v>369</v>
      </c>
      <c r="Q81" s="35" t="s">
        <v>368</v>
      </c>
      <c r="S81" s="34" t="s">
        <v>369</v>
      </c>
      <c r="T81" s="83">
        <v>63000</v>
      </c>
      <c r="U81" s="58">
        <v>43101</v>
      </c>
      <c r="V81" s="58">
        <v>43465</v>
      </c>
      <c r="W81" s="46">
        <v>63000</v>
      </c>
    </row>
    <row r="82" spans="1:23" s="13" customFormat="1" ht="75">
      <c r="A82" s="14" t="s">
        <v>370</v>
      </c>
      <c r="B82" s="14">
        <v>80204250585</v>
      </c>
      <c r="C82" s="15" t="s">
        <v>84</v>
      </c>
      <c r="D82" s="15" t="s">
        <v>371</v>
      </c>
      <c r="E82" s="15" t="s">
        <v>39</v>
      </c>
      <c r="F82" s="15"/>
      <c r="G82" s="14"/>
      <c r="H82" s="14"/>
      <c r="I82" s="14"/>
      <c r="J82" s="32" t="s">
        <v>372</v>
      </c>
      <c r="K82" s="14"/>
      <c r="L82" s="15" t="s">
        <v>373</v>
      </c>
      <c r="M82" s="14"/>
      <c r="N82" s="14"/>
      <c r="O82" s="14"/>
      <c r="P82" s="14"/>
      <c r="Q82" s="35" t="s">
        <v>372</v>
      </c>
      <c r="R82" s="14"/>
      <c r="S82" s="28" t="s">
        <v>373</v>
      </c>
      <c r="T82" s="83">
        <v>30000</v>
      </c>
      <c r="U82" s="58">
        <v>43101</v>
      </c>
      <c r="V82" s="58">
        <v>43465</v>
      </c>
      <c r="W82" s="46">
        <v>30000</v>
      </c>
    </row>
    <row r="83" spans="1:23" s="13" customFormat="1" ht="60">
      <c r="A83" s="13" t="s">
        <v>374</v>
      </c>
      <c r="B83" s="14">
        <v>80204250585</v>
      </c>
      <c r="C83" s="15" t="s">
        <v>84</v>
      </c>
      <c r="D83" s="16" t="s">
        <v>375</v>
      </c>
      <c r="E83" s="15" t="s">
        <v>39</v>
      </c>
      <c r="F83" s="16"/>
      <c r="J83" s="32" t="s">
        <v>101</v>
      </c>
      <c r="K83" s="14"/>
      <c r="L83" s="16" t="s">
        <v>102</v>
      </c>
      <c r="Q83" s="35" t="s">
        <v>101</v>
      </c>
      <c r="S83" s="34" t="s">
        <v>102</v>
      </c>
      <c r="T83" s="83">
        <v>29856</v>
      </c>
      <c r="U83" s="58">
        <v>43101</v>
      </c>
      <c r="V83" s="58">
        <v>43465</v>
      </c>
      <c r="W83" s="46">
        <v>29917.18</v>
      </c>
    </row>
    <row r="84" spans="1:23" s="13" customFormat="1" ht="90">
      <c r="A84" s="14" t="s">
        <v>376</v>
      </c>
      <c r="B84" s="14">
        <v>80204250585</v>
      </c>
      <c r="C84" s="15" t="s">
        <v>84</v>
      </c>
      <c r="D84" s="15" t="s">
        <v>377</v>
      </c>
      <c r="E84" s="15" t="s">
        <v>39</v>
      </c>
      <c r="F84" s="15"/>
      <c r="G84" s="14"/>
      <c r="H84" s="14"/>
      <c r="I84" s="14"/>
      <c r="J84" s="32"/>
      <c r="K84" s="14"/>
      <c r="L84" s="15" t="s">
        <v>378</v>
      </c>
      <c r="M84" s="14"/>
      <c r="N84" s="14"/>
      <c r="O84" s="14"/>
      <c r="P84" s="14"/>
      <c r="Q84" s="35"/>
      <c r="R84" s="14"/>
      <c r="S84" s="28" t="s">
        <v>378</v>
      </c>
      <c r="T84" s="83">
        <v>11168.44</v>
      </c>
      <c r="U84" s="58">
        <v>43101</v>
      </c>
      <c r="V84" s="58">
        <v>43465</v>
      </c>
      <c r="W84" s="46">
        <v>0</v>
      </c>
    </row>
    <row r="85" spans="1:23" s="13" customFormat="1" ht="45">
      <c r="A85" s="13" t="s">
        <v>379</v>
      </c>
      <c r="B85" s="14">
        <v>80204250585</v>
      </c>
      <c r="C85" s="15" t="s">
        <v>84</v>
      </c>
      <c r="D85" s="16" t="s">
        <v>380</v>
      </c>
      <c r="E85" s="15" t="s">
        <v>39</v>
      </c>
      <c r="F85" s="16"/>
      <c r="J85" s="32" t="s">
        <v>381</v>
      </c>
      <c r="K85" s="14"/>
      <c r="L85" s="16" t="s">
        <v>382</v>
      </c>
      <c r="Q85" s="35" t="s">
        <v>381</v>
      </c>
      <c r="S85" s="34" t="s">
        <v>382</v>
      </c>
      <c r="T85" s="83">
        <v>18000</v>
      </c>
      <c r="U85" s="58">
        <v>43101</v>
      </c>
      <c r="V85" s="58">
        <v>43465</v>
      </c>
      <c r="W85" s="46">
        <v>11400.82</v>
      </c>
    </row>
    <row r="86" spans="1:23" s="13" customFormat="1" ht="90">
      <c r="A86" s="14" t="s">
        <v>383</v>
      </c>
      <c r="B86" s="14">
        <v>80204250585</v>
      </c>
      <c r="C86" s="15" t="s">
        <v>84</v>
      </c>
      <c r="D86" s="15" t="s">
        <v>384</v>
      </c>
      <c r="E86" s="15" t="s">
        <v>39</v>
      </c>
      <c r="F86" s="15"/>
      <c r="G86" s="14"/>
      <c r="H86" s="14"/>
      <c r="I86" s="14"/>
      <c r="J86" s="32" t="s">
        <v>385</v>
      </c>
      <c r="K86" s="14"/>
      <c r="L86" s="15" t="s">
        <v>386</v>
      </c>
      <c r="M86" s="14"/>
      <c r="N86" s="14"/>
      <c r="O86" s="14"/>
      <c r="P86" s="14"/>
      <c r="Q86" s="32" t="s">
        <v>385</v>
      </c>
      <c r="R86" s="14"/>
      <c r="S86" s="28" t="s">
        <v>721</v>
      </c>
      <c r="T86" s="83">
        <v>41080</v>
      </c>
      <c r="U86" s="58">
        <v>43101</v>
      </c>
      <c r="V86" s="58">
        <v>43465</v>
      </c>
      <c r="W86" s="46">
        <v>41080</v>
      </c>
    </row>
    <row r="87" spans="1:23" s="13" customFormat="1" ht="75">
      <c r="A87" s="13" t="s">
        <v>387</v>
      </c>
      <c r="B87" s="14">
        <v>80204250585</v>
      </c>
      <c r="C87" s="15" t="s">
        <v>84</v>
      </c>
      <c r="D87" s="16" t="s">
        <v>388</v>
      </c>
      <c r="E87" s="15" t="s">
        <v>39</v>
      </c>
      <c r="F87" s="16"/>
      <c r="J87" s="32"/>
      <c r="L87" s="16" t="s">
        <v>389</v>
      </c>
      <c r="Q87" s="35"/>
      <c r="S87" s="34" t="s">
        <v>389</v>
      </c>
      <c r="T87" s="83">
        <v>37465.300000000003</v>
      </c>
      <c r="U87" s="58">
        <v>43101</v>
      </c>
      <c r="V87" s="58">
        <v>43465</v>
      </c>
      <c r="W87" s="46">
        <v>28153.78</v>
      </c>
    </row>
    <row r="88" spans="1:23" s="13" customFormat="1" ht="45">
      <c r="A88" s="14" t="s">
        <v>390</v>
      </c>
      <c r="B88" s="14">
        <v>80204250585</v>
      </c>
      <c r="C88" s="15" t="s">
        <v>84</v>
      </c>
      <c r="D88" s="15" t="s">
        <v>391</v>
      </c>
      <c r="E88" s="15" t="s">
        <v>39</v>
      </c>
      <c r="F88" s="15"/>
      <c r="G88" s="14"/>
      <c r="H88" s="14"/>
      <c r="I88" s="14"/>
      <c r="J88" s="32" t="s">
        <v>392</v>
      </c>
      <c r="K88" s="14"/>
      <c r="L88" s="15" t="s">
        <v>393</v>
      </c>
      <c r="M88" s="14"/>
      <c r="N88" s="14"/>
      <c r="O88" s="14"/>
      <c r="P88" s="14"/>
      <c r="Q88" s="35" t="s">
        <v>392</v>
      </c>
      <c r="R88" s="14"/>
      <c r="S88" s="28" t="s">
        <v>393</v>
      </c>
      <c r="T88" s="83">
        <v>18600</v>
      </c>
      <c r="U88" s="58">
        <v>43101</v>
      </c>
      <c r="V88" s="58">
        <v>43465</v>
      </c>
      <c r="W88" s="46">
        <v>18600</v>
      </c>
    </row>
    <row r="89" spans="1:23" s="13" customFormat="1" ht="45">
      <c r="A89" s="13" t="s">
        <v>394</v>
      </c>
      <c r="B89" s="14">
        <v>80204250585</v>
      </c>
      <c r="C89" s="15" t="s">
        <v>84</v>
      </c>
      <c r="D89" s="16" t="s">
        <v>395</v>
      </c>
      <c r="E89" s="15" t="s">
        <v>39</v>
      </c>
      <c r="F89" s="16"/>
      <c r="J89" s="32" t="s">
        <v>392</v>
      </c>
      <c r="K89" s="14"/>
      <c r="L89" s="15" t="s">
        <v>393</v>
      </c>
      <c r="Q89" s="35" t="s">
        <v>392</v>
      </c>
      <c r="R89" s="14"/>
      <c r="S89" s="28" t="s">
        <v>393</v>
      </c>
      <c r="T89" s="83">
        <v>13400</v>
      </c>
      <c r="U89" s="58">
        <v>43101</v>
      </c>
      <c r="V89" s="58">
        <v>43465</v>
      </c>
      <c r="W89" s="46">
        <v>13400</v>
      </c>
    </row>
    <row r="90" spans="1:23" s="13" customFormat="1" ht="120">
      <c r="A90" s="14" t="s">
        <v>396</v>
      </c>
      <c r="B90" s="14">
        <v>80204250585</v>
      </c>
      <c r="C90" s="15" t="s">
        <v>84</v>
      </c>
      <c r="D90" s="15" t="s">
        <v>397</v>
      </c>
      <c r="E90" s="15" t="s">
        <v>39</v>
      </c>
      <c r="F90" s="15"/>
      <c r="G90" s="14"/>
      <c r="H90" s="14"/>
      <c r="I90" s="14"/>
      <c r="J90" s="32"/>
      <c r="K90" s="14"/>
      <c r="L90" s="15" t="s">
        <v>398</v>
      </c>
      <c r="M90" s="14"/>
      <c r="N90" s="14"/>
      <c r="O90" s="14"/>
      <c r="P90" s="14"/>
      <c r="Q90" s="35"/>
      <c r="R90" s="14"/>
      <c r="S90" s="28" t="s">
        <v>398</v>
      </c>
      <c r="T90" s="83">
        <v>7300</v>
      </c>
      <c r="U90" s="58">
        <v>43101</v>
      </c>
      <c r="V90" s="58">
        <v>43465</v>
      </c>
      <c r="W90" s="46">
        <v>3650</v>
      </c>
    </row>
    <row r="91" spans="1:23" s="13" customFormat="1" ht="45">
      <c r="A91" s="13" t="s">
        <v>399</v>
      </c>
      <c r="B91" s="14">
        <v>80204250585</v>
      </c>
      <c r="C91" s="15" t="s">
        <v>84</v>
      </c>
      <c r="D91" s="16" t="s">
        <v>400</v>
      </c>
      <c r="E91" s="15" t="s">
        <v>39</v>
      </c>
      <c r="F91" s="16"/>
      <c r="J91" s="32"/>
      <c r="L91" s="16" t="s">
        <v>401</v>
      </c>
      <c r="Q91" s="35"/>
      <c r="S91" s="34" t="s">
        <v>401</v>
      </c>
      <c r="T91" s="83">
        <v>14400</v>
      </c>
      <c r="U91" s="58">
        <v>43101</v>
      </c>
      <c r="V91" s="58">
        <v>43465</v>
      </c>
      <c r="W91" s="46">
        <v>13200</v>
      </c>
    </row>
    <row r="92" spans="1:23" s="13" customFormat="1" ht="75">
      <c r="A92" s="14" t="s">
        <v>402</v>
      </c>
      <c r="B92" s="14">
        <v>80204250585</v>
      </c>
      <c r="C92" s="15" t="s">
        <v>84</v>
      </c>
      <c r="D92" s="15" t="s">
        <v>403</v>
      </c>
      <c r="E92" s="15" t="s">
        <v>39</v>
      </c>
      <c r="F92" s="15"/>
      <c r="G92" s="14"/>
      <c r="H92" s="14"/>
      <c r="I92" s="14"/>
      <c r="J92" s="32" t="s">
        <v>181</v>
      </c>
      <c r="K92" s="14"/>
      <c r="L92" s="15" t="s">
        <v>404</v>
      </c>
      <c r="M92" s="14"/>
      <c r="N92" s="14"/>
      <c r="O92" s="14"/>
      <c r="P92" s="14"/>
      <c r="Q92" s="35" t="s">
        <v>181</v>
      </c>
      <c r="R92" s="14"/>
      <c r="S92" s="15" t="s">
        <v>404</v>
      </c>
      <c r="T92" s="83">
        <v>221885.02</v>
      </c>
      <c r="U92" s="58">
        <v>43101</v>
      </c>
      <c r="V92" s="58">
        <v>43465</v>
      </c>
      <c r="W92" s="46">
        <v>221885.34</v>
      </c>
    </row>
    <row r="93" spans="1:23" s="13" customFormat="1" ht="180">
      <c r="A93" s="13" t="s">
        <v>405</v>
      </c>
      <c r="B93" s="14">
        <v>80204250585</v>
      </c>
      <c r="C93" s="15" t="s">
        <v>84</v>
      </c>
      <c r="D93" s="16" t="s">
        <v>406</v>
      </c>
      <c r="E93" s="15" t="s">
        <v>39</v>
      </c>
      <c r="F93" s="16"/>
      <c r="J93" s="32" t="s">
        <v>101</v>
      </c>
      <c r="K93" s="14"/>
      <c r="L93" s="16" t="s">
        <v>102</v>
      </c>
      <c r="Q93" s="35" t="s">
        <v>101</v>
      </c>
      <c r="S93" s="34" t="s">
        <v>1419</v>
      </c>
      <c r="T93" s="83">
        <v>283800</v>
      </c>
      <c r="U93" s="58">
        <v>43101</v>
      </c>
      <c r="V93" s="58">
        <v>43465</v>
      </c>
      <c r="W93" s="46">
        <v>287788.61</v>
      </c>
    </row>
    <row r="94" spans="1:23" s="13" customFormat="1" ht="105">
      <c r="A94" s="14" t="s">
        <v>407</v>
      </c>
      <c r="B94" s="14">
        <v>80204250585</v>
      </c>
      <c r="C94" s="15" t="s">
        <v>84</v>
      </c>
      <c r="D94" s="15" t="s">
        <v>408</v>
      </c>
      <c r="E94" s="15" t="s">
        <v>48</v>
      </c>
      <c r="F94" s="15"/>
      <c r="G94" s="14"/>
      <c r="H94" s="14"/>
      <c r="I94" s="14"/>
      <c r="J94" s="32" t="s">
        <v>409</v>
      </c>
      <c r="K94" s="14"/>
      <c r="L94" s="16" t="s">
        <v>410</v>
      </c>
      <c r="M94" s="14"/>
      <c r="N94" s="14"/>
      <c r="O94" s="14"/>
      <c r="P94" s="14"/>
      <c r="Q94" s="35" t="s">
        <v>409</v>
      </c>
      <c r="R94" s="14"/>
      <c r="S94" s="34" t="s">
        <v>410</v>
      </c>
      <c r="T94" s="83">
        <v>626</v>
      </c>
      <c r="U94" s="58">
        <v>43434</v>
      </c>
      <c r="V94" s="58">
        <v>43084</v>
      </c>
      <c r="W94" s="46">
        <v>626</v>
      </c>
    </row>
    <row r="95" spans="1:23" s="13" customFormat="1" ht="60">
      <c r="A95" s="13" t="s">
        <v>411</v>
      </c>
      <c r="B95" s="14">
        <v>80204250585</v>
      </c>
      <c r="C95" s="16" t="s">
        <v>84</v>
      </c>
      <c r="D95" s="16" t="s">
        <v>412</v>
      </c>
      <c r="E95" s="15" t="s">
        <v>48</v>
      </c>
      <c r="F95" s="16"/>
      <c r="J95" s="32" t="s">
        <v>413</v>
      </c>
      <c r="K95" s="14"/>
      <c r="L95" s="16" t="s">
        <v>414</v>
      </c>
      <c r="Q95" s="35" t="s">
        <v>413</v>
      </c>
      <c r="S95" s="34" t="s">
        <v>414</v>
      </c>
      <c r="T95" s="83">
        <v>12153.83</v>
      </c>
      <c r="U95" s="58">
        <v>43059</v>
      </c>
      <c r="V95" s="58">
        <v>43131</v>
      </c>
      <c r="W95" s="46">
        <v>15914.84</v>
      </c>
    </row>
    <row r="96" spans="1:23" s="13" customFormat="1" ht="75">
      <c r="A96" s="14" t="s">
        <v>415</v>
      </c>
      <c r="B96" s="14">
        <v>80204250585</v>
      </c>
      <c r="C96" s="15" t="s">
        <v>84</v>
      </c>
      <c r="D96" s="15" t="s">
        <v>416</v>
      </c>
      <c r="E96" s="15" t="s">
        <v>39</v>
      </c>
      <c r="F96" s="15"/>
      <c r="G96" s="14"/>
      <c r="H96" s="14"/>
      <c r="I96" s="14"/>
      <c r="J96" s="32" t="s">
        <v>409</v>
      </c>
      <c r="K96" s="14"/>
      <c r="L96" s="16" t="s">
        <v>410</v>
      </c>
      <c r="M96" s="14"/>
      <c r="N96" s="14"/>
      <c r="O96" s="14"/>
      <c r="P96" s="14"/>
      <c r="Q96" s="35" t="s">
        <v>409</v>
      </c>
      <c r="R96" s="14"/>
      <c r="S96" s="34" t="s">
        <v>410</v>
      </c>
      <c r="T96" s="83">
        <v>87512</v>
      </c>
      <c r="U96" s="58">
        <v>43088</v>
      </c>
      <c r="V96" s="58">
        <v>44548</v>
      </c>
      <c r="W96" s="46">
        <f>32792+5243.25+5243.25+192.2+5243.25+2666.4</f>
        <v>51380.35</v>
      </c>
    </row>
    <row r="97" spans="1:23" s="13" customFormat="1" ht="75">
      <c r="A97" s="14" t="s">
        <v>417</v>
      </c>
      <c r="B97" s="14">
        <v>80204250585</v>
      </c>
      <c r="C97" s="15" t="s">
        <v>84</v>
      </c>
      <c r="D97" s="15" t="s">
        <v>418</v>
      </c>
      <c r="E97" s="15" t="s">
        <v>48</v>
      </c>
      <c r="F97" s="15"/>
      <c r="G97" s="14"/>
      <c r="H97" s="14"/>
      <c r="I97" s="14"/>
      <c r="J97" s="32"/>
      <c r="K97" s="14"/>
      <c r="L97" s="15"/>
      <c r="M97" s="14"/>
      <c r="N97" s="14"/>
      <c r="O97" s="14"/>
      <c r="P97" s="14"/>
      <c r="Q97" s="35"/>
      <c r="R97" s="14"/>
      <c r="S97" s="28"/>
      <c r="T97" s="83">
        <v>26300.799999999999</v>
      </c>
      <c r="U97" s="58"/>
      <c r="V97" s="58"/>
      <c r="W97" s="46">
        <v>0</v>
      </c>
    </row>
    <row r="98" spans="1:23" s="13" customFormat="1" ht="90">
      <c r="A98" s="24" t="s">
        <v>419</v>
      </c>
      <c r="B98" s="14">
        <v>80204250585</v>
      </c>
      <c r="C98" s="15" t="s">
        <v>420</v>
      </c>
      <c r="D98" s="15" t="s">
        <v>421</v>
      </c>
      <c r="E98" s="15" t="s">
        <v>48</v>
      </c>
      <c r="F98" s="15"/>
      <c r="H98" s="14"/>
      <c r="I98" s="14"/>
      <c r="J98" s="32"/>
      <c r="K98" s="14"/>
      <c r="L98" s="15"/>
      <c r="M98" s="14"/>
      <c r="O98" s="14"/>
      <c r="P98" s="14"/>
      <c r="Q98" s="35">
        <v>13014760154</v>
      </c>
      <c r="R98" s="14"/>
      <c r="S98" s="28" t="s">
        <v>422</v>
      </c>
      <c r="T98" s="83">
        <v>24593.663934426229</v>
      </c>
      <c r="U98" s="58">
        <v>43101</v>
      </c>
      <c r="V98" s="58">
        <v>43465</v>
      </c>
      <c r="W98" s="46">
        <v>24593.663934426229</v>
      </c>
    </row>
    <row r="99" spans="1:23" s="13" customFormat="1" ht="75">
      <c r="A99" s="24" t="s">
        <v>423</v>
      </c>
      <c r="B99" s="14">
        <v>80204250585</v>
      </c>
      <c r="C99" s="15" t="s">
        <v>420</v>
      </c>
      <c r="D99" s="15" t="s">
        <v>424</v>
      </c>
      <c r="E99" s="15" t="s">
        <v>48</v>
      </c>
      <c r="F99" s="15"/>
      <c r="H99" s="14"/>
      <c r="I99" s="14"/>
      <c r="J99" s="32"/>
      <c r="K99" s="14"/>
      <c r="L99" s="15"/>
      <c r="M99" s="14"/>
      <c r="O99" s="14"/>
      <c r="P99" s="14"/>
      <c r="Q99" s="35" t="s">
        <v>1271</v>
      </c>
      <c r="R99" s="14"/>
      <c r="S99" s="28" t="s">
        <v>425</v>
      </c>
      <c r="T99" s="83">
        <v>9158.9016393442635</v>
      </c>
      <c r="U99" s="58">
        <v>43101</v>
      </c>
      <c r="V99" s="58">
        <v>43465</v>
      </c>
      <c r="W99" s="46">
        <v>8395.69</v>
      </c>
    </row>
    <row r="100" spans="1:23" s="13" customFormat="1" ht="60">
      <c r="A100" s="24" t="s">
        <v>426</v>
      </c>
      <c r="B100" s="14">
        <v>80204250585</v>
      </c>
      <c r="C100" s="15" t="s">
        <v>420</v>
      </c>
      <c r="D100" s="15" t="s">
        <v>427</v>
      </c>
      <c r="E100" s="15" t="s">
        <v>48</v>
      </c>
      <c r="F100" s="15"/>
      <c r="H100" s="14"/>
      <c r="I100" s="14"/>
      <c r="J100" s="32"/>
      <c r="K100" s="14"/>
      <c r="L100" s="15"/>
      <c r="M100" s="14"/>
      <c r="O100" s="14"/>
      <c r="P100" s="14"/>
      <c r="Q100" s="35" t="s">
        <v>451</v>
      </c>
      <c r="R100" s="14"/>
      <c r="S100" s="28" t="s">
        <v>428</v>
      </c>
      <c r="T100" s="83">
        <v>39000</v>
      </c>
      <c r="U100" s="58">
        <v>43101</v>
      </c>
      <c r="V100" s="58">
        <v>43465</v>
      </c>
      <c r="W100" s="46">
        <v>29250</v>
      </c>
    </row>
    <row r="101" spans="1:23" s="13" customFormat="1" ht="75">
      <c r="A101" s="24" t="s">
        <v>429</v>
      </c>
      <c r="B101" s="14">
        <v>80204250585</v>
      </c>
      <c r="C101" s="15" t="s">
        <v>420</v>
      </c>
      <c r="D101" s="15" t="s">
        <v>430</v>
      </c>
      <c r="E101" s="15" t="s">
        <v>48</v>
      </c>
      <c r="F101" s="15"/>
      <c r="H101" s="14"/>
      <c r="I101" s="14"/>
      <c r="J101" s="32"/>
      <c r="K101" s="14"/>
      <c r="L101" s="15"/>
      <c r="M101" s="14"/>
      <c r="O101" s="14"/>
      <c r="P101" s="14"/>
      <c r="Q101" s="35" t="s">
        <v>1247</v>
      </c>
      <c r="R101" s="14"/>
      <c r="S101" s="28" t="s">
        <v>431</v>
      </c>
      <c r="T101" s="83">
        <v>23200</v>
      </c>
      <c r="U101" s="58">
        <v>43108</v>
      </c>
      <c r="V101" s="58">
        <v>43179</v>
      </c>
      <c r="W101" s="46">
        <v>0</v>
      </c>
    </row>
    <row r="102" spans="1:23" s="13" customFormat="1" ht="60">
      <c r="A102" s="24" t="s">
        <v>1195</v>
      </c>
      <c r="B102" s="14">
        <v>80204250585</v>
      </c>
      <c r="C102" s="15" t="s">
        <v>420</v>
      </c>
      <c r="D102" s="15" t="s">
        <v>432</v>
      </c>
      <c r="E102" s="15" t="s">
        <v>48</v>
      </c>
      <c r="F102" s="15"/>
      <c r="H102" s="14"/>
      <c r="I102" s="14"/>
      <c r="J102" s="32"/>
      <c r="K102" s="14"/>
      <c r="L102" s="15"/>
      <c r="M102" s="14"/>
      <c r="O102" s="14"/>
      <c r="P102" s="14"/>
      <c r="Q102" s="35" t="s">
        <v>324</v>
      </c>
      <c r="R102" s="14"/>
      <c r="S102" s="28" t="s">
        <v>433</v>
      </c>
      <c r="T102" s="83">
        <v>3380.0000000000005</v>
      </c>
      <c r="U102" s="58">
        <v>43117</v>
      </c>
      <c r="V102" s="58">
        <v>43131</v>
      </c>
      <c r="W102" s="46">
        <v>0</v>
      </c>
    </row>
    <row r="103" spans="1:23" s="13" customFormat="1" ht="75">
      <c r="A103" s="24" t="s">
        <v>434</v>
      </c>
      <c r="B103" s="14">
        <v>80204250585</v>
      </c>
      <c r="C103" s="15" t="s">
        <v>420</v>
      </c>
      <c r="D103" s="15" t="s">
        <v>435</v>
      </c>
      <c r="E103" s="15" t="s">
        <v>48</v>
      </c>
      <c r="F103" s="15"/>
      <c r="H103" s="14"/>
      <c r="I103" s="14"/>
      <c r="J103" s="32"/>
      <c r="K103" s="14"/>
      <c r="L103" s="15"/>
      <c r="M103" s="14"/>
      <c r="O103" s="14"/>
      <c r="P103" s="14"/>
      <c r="Q103" s="35" t="s">
        <v>413</v>
      </c>
      <c r="R103" s="14"/>
      <c r="S103" s="28" t="s">
        <v>436</v>
      </c>
      <c r="T103" s="83">
        <v>3761.0081967213118</v>
      </c>
      <c r="U103" s="58">
        <v>43117</v>
      </c>
      <c r="V103" s="58">
        <v>43146</v>
      </c>
      <c r="W103" s="46">
        <v>3761.01</v>
      </c>
    </row>
    <row r="104" spans="1:23" s="13" customFormat="1" ht="30">
      <c r="A104" s="24" t="s">
        <v>1211</v>
      </c>
      <c r="B104" s="14">
        <v>80204250585</v>
      </c>
      <c r="C104" s="15" t="s">
        <v>420</v>
      </c>
      <c r="D104" s="15" t="s">
        <v>437</v>
      </c>
      <c r="E104" s="15" t="s">
        <v>48</v>
      </c>
      <c r="F104" s="15"/>
      <c r="H104" s="14"/>
      <c r="I104" s="14"/>
      <c r="J104" s="32"/>
      <c r="K104" s="14"/>
      <c r="L104" s="15"/>
      <c r="M104" s="14"/>
      <c r="O104" s="14"/>
      <c r="P104" s="14"/>
      <c r="Q104" s="35" t="s">
        <v>1254</v>
      </c>
      <c r="R104" s="14"/>
      <c r="S104" s="28" t="s">
        <v>438</v>
      </c>
      <c r="T104" s="83">
        <v>4089</v>
      </c>
      <c r="U104" s="58">
        <v>43119</v>
      </c>
      <c r="V104" s="58">
        <v>43484</v>
      </c>
      <c r="W104" s="46">
        <v>4089</v>
      </c>
    </row>
    <row r="105" spans="1:23" s="13" customFormat="1" ht="90">
      <c r="A105" s="37">
        <v>7363339391</v>
      </c>
      <c r="B105" s="14">
        <v>80204250585</v>
      </c>
      <c r="C105" s="15" t="s">
        <v>420</v>
      </c>
      <c r="D105" s="15" t="s">
        <v>439</v>
      </c>
      <c r="E105" s="15" t="s">
        <v>39</v>
      </c>
      <c r="F105" s="15"/>
      <c r="H105" s="14"/>
      <c r="I105" s="14"/>
      <c r="J105" s="32" t="s">
        <v>440</v>
      </c>
      <c r="K105" s="14"/>
      <c r="L105" s="15" t="s">
        <v>441</v>
      </c>
      <c r="M105" s="14"/>
      <c r="O105" s="14"/>
      <c r="P105" s="14"/>
      <c r="Q105" s="35" t="s">
        <v>440</v>
      </c>
      <c r="R105" s="14"/>
      <c r="S105" s="28" t="s">
        <v>441</v>
      </c>
      <c r="T105" s="83">
        <v>56000</v>
      </c>
      <c r="U105" s="58">
        <v>43150</v>
      </c>
      <c r="V105" s="58">
        <v>43514</v>
      </c>
      <c r="W105" s="46">
        <v>42000</v>
      </c>
    </row>
    <row r="106" spans="1:23" s="13" customFormat="1" ht="75">
      <c r="A106" s="24" t="s">
        <v>442</v>
      </c>
      <c r="B106" s="14">
        <v>80204250585</v>
      </c>
      <c r="C106" s="15" t="s">
        <v>420</v>
      </c>
      <c r="D106" s="15" t="s">
        <v>443</v>
      </c>
      <c r="E106" s="15" t="s">
        <v>39</v>
      </c>
      <c r="F106" s="15"/>
      <c r="H106" s="14"/>
      <c r="I106" s="14"/>
      <c r="J106" s="32" t="s">
        <v>444</v>
      </c>
      <c r="K106" s="14"/>
      <c r="L106" s="15" t="s">
        <v>445</v>
      </c>
      <c r="M106" s="14"/>
      <c r="O106" s="14"/>
      <c r="P106" s="14"/>
      <c r="Q106" s="35" t="s">
        <v>444</v>
      </c>
      <c r="R106" s="14"/>
      <c r="S106" s="28" t="s">
        <v>445</v>
      </c>
      <c r="T106" s="83">
        <v>135000</v>
      </c>
      <c r="U106" s="58">
        <v>43153</v>
      </c>
      <c r="V106" s="58">
        <v>44248</v>
      </c>
      <c r="W106" s="46">
        <f>82500+7500+7500+7500</f>
        <v>105000</v>
      </c>
    </row>
    <row r="107" spans="1:23" s="13" customFormat="1" ht="75">
      <c r="A107" s="24" t="s">
        <v>446</v>
      </c>
      <c r="B107" s="14">
        <v>80204250585</v>
      </c>
      <c r="C107" s="15" t="s">
        <v>420</v>
      </c>
      <c r="D107" s="15" t="s">
        <v>447</v>
      </c>
      <c r="E107" s="15" t="s">
        <v>39</v>
      </c>
      <c r="F107" s="15"/>
      <c r="H107" s="14"/>
      <c r="I107" s="14"/>
      <c r="J107" s="32"/>
      <c r="K107" s="14"/>
      <c r="L107" s="15"/>
      <c r="M107" s="14"/>
      <c r="O107" s="14"/>
      <c r="P107" s="14"/>
      <c r="Q107" s="35" t="s">
        <v>1248</v>
      </c>
      <c r="R107" s="14"/>
      <c r="S107" s="28" t="s">
        <v>448</v>
      </c>
      <c r="T107" s="83">
        <v>7067.9999999999991</v>
      </c>
      <c r="U107" s="58">
        <v>43159</v>
      </c>
      <c r="V107" s="58">
        <v>44254</v>
      </c>
      <c r="W107" s="46">
        <v>7068</v>
      </c>
    </row>
    <row r="108" spans="1:23" s="13" customFormat="1" ht="45">
      <c r="A108" s="24" t="s">
        <v>449</v>
      </c>
      <c r="B108" s="14">
        <v>80204250585</v>
      </c>
      <c r="C108" s="15" t="s">
        <v>420</v>
      </c>
      <c r="D108" s="15" t="s">
        <v>450</v>
      </c>
      <c r="E108" s="15" t="s">
        <v>39</v>
      </c>
      <c r="F108" s="15"/>
      <c r="H108" s="14"/>
      <c r="I108" s="14"/>
      <c r="J108" s="32" t="s">
        <v>451</v>
      </c>
      <c r="K108" s="14"/>
      <c r="L108" s="15" t="s">
        <v>428</v>
      </c>
      <c r="M108" s="14"/>
      <c r="O108" s="14"/>
      <c r="P108" s="14"/>
      <c r="Q108" s="35" t="s">
        <v>451</v>
      </c>
      <c r="R108" s="14"/>
      <c r="S108" s="28" t="s">
        <v>428</v>
      </c>
      <c r="T108" s="83">
        <v>5625</v>
      </c>
      <c r="U108" s="58">
        <v>43160</v>
      </c>
      <c r="V108" s="58">
        <v>43343</v>
      </c>
      <c r="W108" s="46">
        <v>4687.5</v>
      </c>
    </row>
    <row r="109" spans="1:23" s="13" customFormat="1" ht="75">
      <c r="A109" s="24" t="s">
        <v>452</v>
      </c>
      <c r="B109" s="14">
        <v>80204250585</v>
      </c>
      <c r="C109" s="15" t="s">
        <v>420</v>
      </c>
      <c r="D109" s="15" t="s">
        <v>453</v>
      </c>
      <c r="E109" s="15" t="s">
        <v>48</v>
      </c>
      <c r="F109" s="15"/>
      <c r="H109" s="14"/>
      <c r="I109" s="14"/>
      <c r="J109" s="32"/>
      <c r="K109" s="14"/>
      <c r="L109" s="15"/>
      <c r="M109" s="14"/>
      <c r="O109" s="14"/>
      <c r="P109" s="14"/>
      <c r="Q109" s="35" t="s">
        <v>454</v>
      </c>
      <c r="R109" s="14"/>
      <c r="S109" s="28" t="s">
        <v>455</v>
      </c>
      <c r="T109" s="83">
        <v>10192</v>
      </c>
      <c r="U109" s="58">
        <v>43172</v>
      </c>
      <c r="V109" s="58">
        <v>43202</v>
      </c>
      <c r="W109" s="46">
        <v>10192</v>
      </c>
    </row>
    <row r="110" spans="1:23" s="13" customFormat="1" ht="60">
      <c r="A110" s="24" t="s">
        <v>456</v>
      </c>
      <c r="B110" s="14">
        <v>80204250585</v>
      </c>
      <c r="C110" s="15" t="s">
        <v>420</v>
      </c>
      <c r="D110" s="15" t="s">
        <v>457</v>
      </c>
      <c r="E110" s="15" t="s">
        <v>48</v>
      </c>
      <c r="F110" s="15"/>
      <c r="H110" s="14"/>
      <c r="I110" s="14"/>
      <c r="J110" s="32">
        <v>13888401000</v>
      </c>
      <c r="K110" s="14"/>
      <c r="L110" s="15" t="s">
        <v>458</v>
      </c>
      <c r="M110" s="14"/>
      <c r="O110" s="14"/>
      <c r="P110" s="14"/>
      <c r="Q110" s="35">
        <v>13888401000</v>
      </c>
      <c r="R110" s="14"/>
      <c r="S110" s="28" t="s">
        <v>458</v>
      </c>
      <c r="T110" s="83">
        <v>2280</v>
      </c>
      <c r="U110" s="58">
        <v>43200</v>
      </c>
      <c r="V110" s="58">
        <v>43229</v>
      </c>
      <c r="W110" s="46">
        <v>0</v>
      </c>
    </row>
    <row r="111" spans="1:23" s="13" customFormat="1" ht="60">
      <c r="A111" s="24" t="s">
        <v>459</v>
      </c>
      <c r="B111" s="14">
        <v>80204250585</v>
      </c>
      <c r="C111" s="15" t="s">
        <v>420</v>
      </c>
      <c r="D111" s="15" t="s">
        <v>460</v>
      </c>
      <c r="E111" s="15" t="s">
        <v>38</v>
      </c>
      <c r="F111" s="15"/>
      <c r="H111" s="14"/>
      <c r="I111" s="14"/>
      <c r="J111" s="32"/>
      <c r="K111" s="14"/>
      <c r="L111" s="15"/>
      <c r="M111" s="14"/>
      <c r="O111" s="14"/>
      <c r="P111" s="14"/>
      <c r="Q111" s="35">
        <v>11334081004</v>
      </c>
      <c r="R111" s="14"/>
      <c r="S111" s="28" t="s">
        <v>461</v>
      </c>
      <c r="T111" s="83">
        <v>32262.295081967215</v>
      </c>
      <c r="U111" s="58">
        <v>43221</v>
      </c>
      <c r="V111" s="58">
        <v>43616</v>
      </c>
      <c r="W111" s="46">
        <v>8680</v>
      </c>
    </row>
    <row r="112" spans="1:23" s="13" customFormat="1" ht="60">
      <c r="A112" s="24" t="s">
        <v>462</v>
      </c>
      <c r="B112" s="14">
        <v>80204250585</v>
      </c>
      <c r="C112" s="15" t="s">
        <v>420</v>
      </c>
      <c r="D112" s="15" t="s">
        <v>460</v>
      </c>
      <c r="E112" s="15" t="s">
        <v>38</v>
      </c>
      <c r="F112" s="15"/>
      <c r="H112" s="14"/>
      <c r="I112" s="14"/>
      <c r="J112" s="32"/>
      <c r="K112" s="14"/>
      <c r="L112" s="15"/>
      <c r="M112" s="14"/>
      <c r="O112" s="14"/>
      <c r="P112" s="14"/>
      <c r="Q112" s="35">
        <v>11168160155</v>
      </c>
      <c r="R112" s="14"/>
      <c r="S112" s="28" t="s">
        <v>463</v>
      </c>
      <c r="T112" s="83">
        <v>8065.5737704918038</v>
      </c>
      <c r="U112" s="58">
        <v>43252</v>
      </c>
      <c r="V112" s="58">
        <v>43616</v>
      </c>
      <c r="W112" s="46">
        <v>2870</v>
      </c>
    </row>
    <row r="113" spans="1:23" s="13" customFormat="1" ht="60">
      <c r="A113" s="24" t="s">
        <v>464</v>
      </c>
      <c r="B113" s="14">
        <v>80204250585</v>
      </c>
      <c r="C113" s="15" t="s">
        <v>420</v>
      </c>
      <c r="D113" s="15" t="s">
        <v>460</v>
      </c>
      <c r="E113" s="15" t="s">
        <v>38</v>
      </c>
      <c r="F113" s="15"/>
      <c r="H113" s="14"/>
      <c r="I113" s="14"/>
      <c r="J113" s="32"/>
      <c r="K113" s="14"/>
      <c r="L113" s="15"/>
      <c r="M113" s="14"/>
      <c r="O113" s="14"/>
      <c r="P113" s="14"/>
      <c r="Q113" s="35">
        <v>11038191000</v>
      </c>
      <c r="R113" s="14"/>
      <c r="S113" s="28" t="s">
        <v>465</v>
      </c>
      <c r="T113" s="83">
        <v>16131.147540983608</v>
      </c>
      <c r="U113" s="58">
        <v>43252</v>
      </c>
      <c r="V113" s="58">
        <v>43616</v>
      </c>
      <c r="W113" s="46">
        <v>0</v>
      </c>
    </row>
    <row r="114" spans="1:23" s="13" customFormat="1" ht="60">
      <c r="A114" s="24" t="s">
        <v>466</v>
      </c>
      <c r="B114" s="14">
        <v>80204250585</v>
      </c>
      <c r="C114" s="15" t="s">
        <v>420</v>
      </c>
      <c r="D114" s="15" t="s">
        <v>460</v>
      </c>
      <c r="E114" s="15" t="s">
        <v>38</v>
      </c>
      <c r="F114" s="15"/>
      <c r="H114" s="14"/>
      <c r="I114" s="14"/>
      <c r="J114" s="32"/>
      <c r="K114" s="14"/>
      <c r="L114" s="15"/>
      <c r="M114" s="14"/>
      <c r="O114" s="14"/>
      <c r="P114" s="14"/>
      <c r="Q114" s="35">
        <v>13464671000</v>
      </c>
      <c r="R114" s="14"/>
      <c r="S114" s="28" t="s">
        <v>467</v>
      </c>
      <c r="T114" s="83">
        <v>32262.295081967215</v>
      </c>
      <c r="U114" s="58">
        <v>43252</v>
      </c>
      <c r="V114" s="58">
        <v>43616</v>
      </c>
      <c r="W114" s="46">
        <v>6668</v>
      </c>
    </row>
    <row r="115" spans="1:23" s="13" customFormat="1" ht="60">
      <c r="A115" s="24" t="s">
        <v>468</v>
      </c>
      <c r="B115" s="14">
        <v>80204250585</v>
      </c>
      <c r="C115" s="15" t="s">
        <v>420</v>
      </c>
      <c r="D115" s="15" t="s">
        <v>460</v>
      </c>
      <c r="E115" s="15" t="s">
        <v>38</v>
      </c>
      <c r="F115" s="15"/>
      <c r="H115" s="14"/>
      <c r="I115" s="14"/>
      <c r="J115" s="32"/>
      <c r="K115" s="14"/>
      <c r="L115" s="15"/>
      <c r="M115" s="14"/>
      <c r="O115" s="14"/>
      <c r="P115" s="14"/>
      <c r="Q115" s="35" t="s">
        <v>1249</v>
      </c>
      <c r="R115" s="14"/>
      <c r="S115" s="28" t="s">
        <v>469</v>
      </c>
      <c r="T115" s="83">
        <v>32262.295081967215</v>
      </c>
      <c r="U115" s="58">
        <v>43252</v>
      </c>
      <c r="V115" s="58">
        <v>43616</v>
      </c>
      <c r="W115" s="46">
        <v>5420</v>
      </c>
    </row>
    <row r="116" spans="1:23" s="13" customFormat="1" ht="75">
      <c r="A116" s="24" t="s">
        <v>470</v>
      </c>
      <c r="B116" s="14">
        <v>80204250585</v>
      </c>
      <c r="C116" s="15" t="s">
        <v>420</v>
      </c>
      <c r="D116" s="15" t="s">
        <v>471</v>
      </c>
      <c r="E116" s="15" t="s">
        <v>39</v>
      </c>
      <c r="F116" s="15"/>
      <c r="H116" s="14"/>
      <c r="I116" s="14"/>
      <c r="J116" s="32"/>
      <c r="K116" s="14"/>
      <c r="L116" s="15"/>
      <c r="M116" s="14"/>
      <c r="O116" s="14"/>
      <c r="P116" s="14"/>
      <c r="Q116" s="35"/>
      <c r="R116" s="14"/>
      <c r="S116" s="28" t="s">
        <v>472</v>
      </c>
      <c r="T116" s="83">
        <v>671.39</v>
      </c>
      <c r="U116" s="58">
        <v>43313</v>
      </c>
      <c r="V116" s="58">
        <v>43677</v>
      </c>
      <c r="W116" s="46">
        <v>671.39</v>
      </c>
    </row>
    <row r="117" spans="1:23" s="13" customFormat="1" ht="45">
      <c r="A117" s="24" t="s">
        <v>473</v>
      </c>
      <c r="B117" s="14">
        <v>80204250585</v>
      </c>
      <c r="C117" s="15" t="s">
        <v>420</v>
      </c>
      <c r="D117" s="15" t="s">
        <v>474</v>
      </c>
      <c r="E117" s="15" t="s">
        <v>39</v>
      </c>
      <c r="F117" s="15"/>
      <c r="H117" s="14"/>
      <c r="I117" s="14"/>
      <c r="J117" s="32"/>
      <c r="K117" s="14"/>
      <c r="L117" s="15"/>
      <c r="M117" s="14"/>
      <c r="O117" s="14"/>
      <c r="P117" s="14"/>
      <c r="Q117" s="35"/>
      <c r="R117" s="14"/>
      <c r="S117" s="28" t="s">
        <v>475</v>
      </c>
      <c r="T117" s="83">
        <v>36585.360000000001</v>
      </c>
      <c r="U117" s="58">
        <v>43132</v>
      </c>
      <c r="V117" s="58">
        <v>43861</v>
      </c>
      <c r="W117" s="46">
        <v>27625.99</v>
      </c>
    </row>
    <row r="118" spans="1:23" s="13" customFormat="1" ht="45">
      <c r="A118" s="24" t="s">
        <v>473</v>
      </c>
      <c r="B118" s="14">
        <v>80204250585</v>
      </c>
      <c r="C118" s="15" t="s">
        <v>420</v>
      </c>
      <c r="D118" s="15" t="s">
        <v>476</v>
      </c>
      <c r="E118" s="15" t="s">
        <v>39</v>
      </c>
      <c r="F118" s="15"/>
      <c r="H118" s="14"/>
      <c r="I118" s="14"/>
      <c r="J118" s="32"/>
      <c r="K118" s="14"/>
      <c r="L118" s="15"/>
      <c r="M118" s="14"/>
      <c r="O118" s="14"/>
      <c r="P118" s="14"/>
      <c r="Q118" s="35"/>
      <c r="R118" s="14"/>
      <c r="S118" s="28" t="s">
        <v>475</v>
      </c>
      <c r="T118" s="83">
        <v>36585.360000000001</v>
      </c>
      <c r="U118" s="58">
        <v>43140</v>
      </c>
      <c r="V118" s="58">
        <v>43868</v>
      </c>
      <c r="W118" s="46">
        <v>27627.82</v>
      </c>
    </row>
    <row r="119" spans="1:23" s="13" customFormat="1" ht="45">
      <c r="A119" s="24" t="s">
        <v>473</v>
      </c>
      <c r="B119" s="14">
        <v>80204250585</v>
      </c>
      <c r="C119" s="15" t="s">
        <v>420</v>
      </c>
      <c r="D119" s="15" t="s">
        <v>477</v>
      </c>
      <c r="E119" s="15" t="s">
        <v>39</v>
      </c>
      <c r="F119" s="15"/>
      <c r="H119" s="14"/>
      <c r="I119" s="14"/>
      <c r="J119" s="32"/>
      <c r="K119" s="14"/>
      <c r="L119" s="15"/>
      <c r="M119" s="14"/>
      <c r="O119" s="14"/>
      <c r="P119" s="14"/>
      <c r="Q119" s="35"/>
      <c r="R119" s="14"/>
      <c r="S119" s="28" t="s">
        <v>475</v>
      </c>
      <c r="T119" s="83">
        <v>36585.360000000001</v>
      </c>
      <c r="U119" s="58">
        <v>43153</v>
      </c>
      <c r="V119" s="58">
        <v>43882</v>
      </c>
      <c r="W119" s="46">
        <v>27631.27</v>
      </c>
    </row>
    <row r="120" spans="1:23" s="13" customFormat="1" ht="45">
      <c r="A120" s="24" t="s">
        <v>473</v>
      </c>
      <c r="B120" s="14">
        <v>80204250585</v>
      </c>
      <c r="C120" s="15" t="s">
        <v>420</v>
      </c>
      <c r="D120" s="15" t="s">
        <v>478</v>
      </c>
      <c r="E120" s="15" t="s">
        <v>39</v>
      </c>
      <c r="F120" s="15"/>
      <c r="H120" s="14"/>
      <c r="I120" s="14"/>
      <c r="J120" s="32"/>
      <c r="K120" s="14"/>
      <c r="L120" s="15"/>
      <c r="M120" s="14"/>
      <c r="O120" s="14"/>
      <c r="P120" s="14"/>
      <c r="Q120" s="35"/>
      <c r="R120" s="14"/>
      <c r="S120" s="28" t="s">
        <v>475</v>
      </c>
      <c r="T120" s="83">
        <v>1991.86</v>
      </c>
      <c r="U120" s="58">
        <v>43153</v>
      </c>
      <c r="V120" s="58">
        <v>43882</v>
      </c>
      <c r="W120" s="46">
        <v>27624.46</v>
      </c>
    </row>
    <row r="121" spans="1:23" s="13" customFormat="1" ht="30">
      <c r="A121" s="24" t="s">
        <v>479</v>
      </c>
      <c r="B121" s="14">
        <v>80204250585</v>
      </c>
      <c r="C121" s="15" t="s">
        <v>84</v>
      </c>
      <c r="D121" s="15" t="s">
        <v>480</v>
      </c>
      <c r="E121" s="15" t="s">
        <v>48</v>
      </c>
      <c r="F121" s="15"/>
      <c r="G121" s="14"/>
      <c r="H121" s="14"/>
      <c r="I121" s="14"/>
      <c r="J121" s="32" t="s">
        <v>104</v>
      </c>
      <c r="K121" s="14"/>
      <c r="L121" s="13" t="s">
        <v>105</v>
      </c>
      <c r="M121" s="14"/>
      <c r="N121" s="14"/>
      <c r="O121" s="14"/>
      <c r="P121" s="14"/>
      <c r="Q121" s="35" t="s">
        <v>104</v>
      </c>
      <c r="R121" s="14"/>
      <c r="S121" s="34" t="s">
        <v>105</v>
      </c>
      <c r="T121" s="83">
        <v>21000</v>
      </c>
      <c r="U121" s="58">
        <v>42826</v>
      </c>
      <c r="V121" s="58">
        <v>43496</v>
      </c>
      <c r="W121" s="46">
        <v>5018.0600000000004</v>
      </c>
    </row>
    <row r="122" spans="1:23" s="13" customFormat="1" ht="60">
      <c r="A122" s="37">
        <v>7415208737</v>
      </c>
      <c r="B122" s="14">
        <v>80204250585</v>
      </c>
      <c r="C122" s="15" t="s">
        <v>420</v>
      </c>
      <c r="D122" s="15" t="s">
        <v>481</v>
      </c>
      <c r="E122" s="15" t="s">
        <v>51</v>
      </c>
      <c r="F122" s="15"/>
      <c r="H122" s="14"/>
      <c r="I122" s="14"/>
      <c r="J122" s="32"/>
      <c r="K122" s="14"/>
      <c r="L122" s="15"/>
      <c r="M122" s="14"/>
      <c r="O122" s="14"/>
      <c r="P122" s="14"/>
      <c r="Q122" s="35" t="s">
        <v>1026</v>
      </c>
      <c r="R122" s="14"/>
      <c r="S122" s="28" t="s">
        <v>482</v>
      </c>
      <c r="T122" s="83">
        <v>31299</v>
      </c>
      <c r="U122" s="58">
        <v>43214</v>
      </c>
      <c r="V122" s="58"/>
      <c r="W122" s="46">
        <v>31299</v>
      </c>
    </row>
    <row r="123" spans="1:23" s="13" customFormat="1" ht="60">
      <c r="A123" s="24" t="s">
        <v>483</v>
      </c>
      <c r="B123" s="14">
        <v>80204250585</v>
      </c>
      <c r="C123" s="15" t="s">
        <v>420</v>
      </c>
      <c r="D123" s="15" t="s">
        <v>484</v>
      </c>
      <c r="E123" s="15" t="s">
        <v>51</v>
      </c>
      <c r="F123" s="15"/>
      <c r="H123" s="14"/>
      <c r="I123" s="14"/>
      <c r="J123" s="32"/>
      <c r="K123" s="14"/>
      <c r="L123" s="15"/>
      <c r="M123" s="14"/>
      <c r="O123" s="14"/>
      <c r="P123" s="14"/>
      <c r="Q123" s="35" t="s">
        <v>485</v>
      </c>
      <c r="R123" s="25"/>
      <c r="S123" s="28" t="s">
        <v>486</v>
      </c>
      <c r="T123" s="83">
        <v>24636.9</v>
      </c>
      <c r="U123" s="58">
        <v>43213</v>
      </c>
      <c r="V123" s="58"/>
      <c r="W123" s="46">
        <v>23733.9</v>
      </c>
    </row>
    <row r="124" spans="1:23" s="13" customFormat="1" ht="60">
      <c r="A124" s="37">
        <v>7415220120</v>
      </c>
      <c r="B124" s="14">
        <v>80204250585</v>
      </c>
      <c r="C124" s="15" t="s">
        <v>420</v>
      </c>
      <c r="D124" s="15" t="s">
        <v>487</v>
      </c>
      <c r="E124" s="15" t="s">
        <v>51</v>
      </c>
      <c r="F124" s="15"/>
      <c r="H124" s="14"/>
      <c r="I124" s="14"/>
      <c r="J124" s="32"/>
      <c r="K124" s="14"/>
      <c r="L124" s="15"/>
      <c r="M124" s="14"/>
      <c r="O124" s="14"/>
      <c r="P124" s="14"/>
      <c r="Q124" s="35" t="s">
        <v>488</v>
      </c>
      <c r="R124" s="14"/>
      <c r="S124" s="28" t="s">
        <v>489</v>
      </c>
      <c r="T124" s="83">
        <v>13799.96</v>
      </c>
      <c r="U124" s="58">
        <v>43185</v>
      </c>
      <c r="V124" s="58"/>
      <c r="W124" s="46">
        <v>13799.96</v>
      </c>
    </row>
    <row r="125" spans="1:23" s="13" customFormat="1" ht="315">
      <c r="A125" s="24" t="s">
        <v>490</v>
      </c>
      <c r="B125" s="14">
        <v>80204250585</v>
      </c>
      <c r="C125" s="15" t="s">
        <v>420</v>
      </c>
      <c r="D125" s="15" t="s">
        <v>491</v>
      </c>
      <c r="E125" s="15" t="s">
        <v>48</v>
      </c>
      <c r="F125" s="15"/>
      <c r="H125" s="14"/>
      <c r="I125" s="14"/>
      <c r="J125" s="32" t="s">
        <v>492</v>
      </c>
      <c r="K125" s="14"/>
      <c r="L125" s="15" t="s">
        <v>493</v>
      </c>
      <c r="M125" s="14"/>
      <c r="O125" s="14"/>
      <c r="P125" s="14"/>
      <c r="Q125" s="35" t="s">
        <v>241</v>
      </c>
      <c r="R125" s="14"/>
      <c r="S125" s="28" t="s">
        <v>494</v>
      </c>
      <c r="T125" s="83">
        <v>134775</v>
      </c>
      <c r="U125" s="58">
        <v>43229</v>
      </c>
      <c r="V125" s="58"/>
      <c r="W125" s="46">
        <v>0</v>
      </c>
    </row>
    <row r="126" spans="1:23" s="13" customFormat="1" ht="135">
      <c r="A126" s="24" t="s">
        <v>495</v>
      </c>
      <c r="B126" s="14">
        <v>80204250585</v>
      </c>
      <c r="C126" s="15" t="s">
        <v>420</v>
      </c>
      <c r="D126" s="15" t="s">
        <v>496</v>
      </c>
      <c r="E126" s="15" t="s">
        <v>48</v>
      </c>
      <c r="F126" s="15"/>
      <c r="H126" s="14"/>
      <c r="I126" s="14"/>
      <c r="J126" s="32" t="s">
        <v>1233</v>
      </c>
      <c r="K126" s="14"/>
      <c r="L126" s="15" t="s">
        <v>1234</v>
      </c>
      <c r="M126" s="14"/>
      <c r="O126" s="14"/>
      <c r="P126" s="14"/>
      <c r="Q126" s="35" t="s">
        <v>497</v>
      </c>
      <c r="R126" s="14"/>
      <c r="S126" s="28" t="s">
        <v>498</v>
      </c>
      <c r="T126" s="83">
        <v>51288</v>
      </c>
      <c r="U126" s="58">
        <v>43150</v>
      </c>
      <c r="V126" s="58">
        <v>44245</v>
      </c>
      <c r="W126" s="46">
        <v>61457.336000000003</v>
      </c>
    </row>
    <row r="127" spans="1:23" s="13" customFormat="1" ht="195">
      <c r="A127" s="24" t="s">
        <v>500</v>
      </c>
      <c r="B127" s="14">
        <v>80204250585</v>
      </c>
      <c r="C127" s="15" t="s">
        <v>420</v>
      </c>
      <c r="D127" s="15" t="s">
        <v>499</v>
      </c>
      <c r="E127" s="15" t="s">
        <v>39</v>
      </c>
      <c r="F127" s="15"/>
      <c r="H127" s="14"/>
      <c r="I127" s="14"/>
      <c r="J127" s="32"/>
      <c r="K127" s="14"/>
      <c r="L127" s="15"/>
      <c r="M127" s="14"/>
      <c r="O127" s="14"/>
      <c r="P127" s="14"/>
      <c r="Q127" s="35" t="s">
        <v>210</v>
      </c>
      <c r="R127" s="14"/>
      <c r="S127" s="28" t="s">
        <v>211</v>
      </c>
      <c r="T127" s="83">
        <v>146915.82</v>
      </c>
      <c r="U127" s="58">
        <v>43191</v>
      </c>
      <c r="V127" s="58">
        <v>43738</v>
      </c>
      <c r="W127" s="46">
        <f>60613.54+8227.74+309.08+483.99</f>
        <v>69634.350000000006</v>
      </c>
    </row>
    <row r="128" spans="1:23" s="13" customFormat="1" ht="409.5">
      <c r="A128" s="37">
        <v>7326923023</v>
      </c>
      <c r="B128" s="14">
        <v>80204250585</v>
      </c>
      <c r="C128" s="15" t="s">
        <v>420</v>
      </c>
      <c r="D128" s="15" t="s">
        <v>501</v>
      </c>
      <c r="E128" s="15" t="s">
        <v>43</v>
      </c>
      <c r="F128" s="15" t="s">
        <v>1242</v>
      </c>
      <c r="H128" s="14" t="s">
        <v>502</v>
      </c>
      <c r="I128" s="14" t="s">
        <v>503</v>
      </c>
      <c r="J128" s="32" t="s">
        <v>1243</v>
      </c>
      <c r="K128" s="14"/>
      <c r="L128" s="15" t="s">
        <v>1244</v>
      </c>
      <c r="M128" s="14" t="s">
        <v>504</v>
      </c>
      <c r="O128" s="14" t="s">
        <v>505</v>
      </c>
      <c r="P128" s="14" t="s">
        <v>133</v>
      </c>
      <c r="Q128" s="35"/>
      <c r="R128" s="14"/>
      <c r="S128" s="28"/>
      <c r="T128" s="83">
        <v>323775.89</v>
      </c>
      <c r="U128" s="58">
        <v>43432</v>
      </c>
      <c r="V128" s="58">
        <v>43630</v>
      </c>
      <c r="W128" s="46">
        <v>328196</v>
      </c>
    </row>
    <row r="129" spans="1:23" s="13" customFormat="1" ht="60">
      <c r="A129" s="24" t="s">
        <v>506</v>
      </c>
      <c r="B129" s="14">
        <v>80204250585</v>
      </c>
      <c r="C129" s="15" t="s">
        <v>84</v>
      </c>
      <c r="D129" s="15" t="s">
        <v>507</v>
      </c>
      <c r="E129" s="15" t="s">
        <v>39</v>
      </c>
      <c r="F129" s="15"/>
      <c r="H129" s="14"/>
      <c r="I129" s="14"/>
      <c r="J129" s="32"/>
      <c r="K129" s="14"/>
      <c r="L129" s="15" t="s">
        <v>508</v>
      </c>
      <c r="M129" s="14"/>
      <c r="O129" s="14"/>
      <c r="P129" s="14"/>
      <c r="Q129" s="35"/>
      <c r="R129" s="14"/>
      <c r="S129" s="28" t="s">
        <v>508</v>
      </c>
      <c r="T129" s="83">
        <v>9768</v>
      </c>
      <c r="U129" s="58">
        <v>43160</v>
      </c>
      <c r="V129" s="58">
        <v>44255</v>
      </c>
      <c r="W129" s="46">
        <v>4237.5200000000004</v>
      </c>
    </row>
    <row r="130" spans="1:23" s="13" customFormat="1" ht="105">
      <c r="A130" s="24" t="s">
        <v>509</v>
      </c>
      <c r="B130" s="14">
        <v>80204250585</v>
      </c>
      <c r="C130" s="15" t="s">
        <v>84</v>
      </c>
      <c r="D130" s="15" t="s">
        <v>510</v>
      </c>
      <c r="E130" s="15" t="s">
        <v>48</v>
      </c>
      <c r="F130" s="15"/>
      <c r="H130" s="14"/>
      <c r="I130" s="14"/>
      <c r="J130" s="32" t="s">
        <v>1208</v>
      </c>
      <c r="K130" s="14"/>
      <c r="L130" s="15" t="s">
        <v>1209</v>
      </c>
      <c r="M130" s="14"/>
      <c r="O130" s="14"/>
      <c r="P130" s="14"/>
      <c r="Q130" s="35" t="s">
        <v>511</v>
      </c>
      <c r="R130" s="14"/>
      <c r="S130" s="28" t="s">
        <v>512</v>
      </c>
      <c r="T130" s="83">
        <v>10400</v>
      </c>
      <c r="U130" s="58"/>
      <c r="V130" s="58"/>
      <c r="W130" s="46">
        <v>10400</v>
      </c>
    </row>
    <row r="131" spans="1:23" s="13" customFormat="1" ht="225">
      <c r="A131" s="24" t="s">
        <v>513</v>
      </c>
      <c r="B131" s="14">
        <v>80204250585</v>
      </c>
      <c r="C131" s="15" t="s">
        <v>84</v>
      </c>
      <c r="D131" s="15" t="s">
        <v>514</v>
      </c>
      <c r="E131" s="15" t="s">
        <v>43</v>
      </c>
      <c r="F131" s="15"/>
      <c r="H131" s="14"/>
      <c r="I131" s="14"/>
      <c r="J131" s="32" t="s">
        <v>1210</v>
      </c>
      <c r="K131" s="14"/>
      <c r="L131" s="16" t="s">
        <v>1280</v>
      </c>
      <c r="M131" s="14"/>
      <c r="O131" s="14"/>
      <c r="P131" s="14"/>
      <c r="Q131" s="35" t="s">
        <v>515</v>
      </c>
      <c r="R131" s="14"/>
      <c r="S131" s="28" t="s">
        <v>516</v>
      </c>
      <c r="T131" s="83">
        <v>116006.39999999999</v>
      </c>
      <c r="U131" s="58">
        <v>43344</v>
      </c>
      <c r="V131" s="58">
        <v>43677</v>
      </c>
      <c r="W131" s="46">
        <v>162378.75</v>
      </c>
    </row>
    <row r="132" spans="1:23" s="13" customFormat="1" ht="195">
      <c r="A132" s="14" t="s">
        <v>517</v>
      </c>
      <c r="B132" s="14">
        <v>80204250585</v>
      </c>
      <c r="C132" s="15" t="s">
        <v>84</v>
      </c>
      <c r="D132" s="15" t="s">
        <v>518</v>
      </c>
      <c r="E132" s="15" t="s">
        <v>43</v>
      </c>
      <c r="F132" s="15"/>
      <c r="H132" s="14"/>
      <c r="I132" s="14"/>
      <c r="J132" s="32" t="s">
        <v>1212</v>
      </c>
      <c r="K132" s="14"/>
      <c r="L132" s="15" t="s">
        <v>1213</v>
      </c>
      <c r="M132" s="14"/>
      <c r="O132" s="14"/>
      <c r="P132" s="14"/>
      <c r="Q132" s="35" t="s">
        <v>519</v>
      </c>
      <c r="R132" s="14"/>
      <c r="S132" s="28" t="s">
        <v>520</v>
      </c>
      <c r="T132" s="83">
        <v>25730.1</v>
      </c>
      <c r="U132" s="58">
        <v>43344</v>
      </c>
      <c r="V132" s="58">
        <v>43677</v>
      </c>
      <c r="W132" s="46">
        <v>25860.63</v>
      </c>
    </row>
    <row r="133" spans="1:23" s="13" customFormat="1" ht="75">
      <c r="A133" s="24" t="s">
        <v>513</v>
      </c>
      <c r="B133" s="14">
        <v>80204250585</v>
      </c>
      <c r="C133" s="15" t="s">
        <v>84</v>
      </c>
      <c r="D133" s="15" t="s">
        <v>521</v>
      </c>
      <c r="E133" s="15" t="s">
        <v>43</v>
      </c>
      <c r="F133" s="15"/>
      <c r="H133" s="14"/>
      <c r="I133" s="14"/>
      <c r="J133" s="32"/>
      <c r="K133" s="14"/>
      <c r="L133" s="15"/>
      <c r="M133" s="14"/>
      <c r="N133" s="14"/>
      <c r="O133" s="14"/>
      <c r="P133" s="14"/>
      <c r="Q133" s="35" t="s">
        <v>515</v>
      </c>
      <c r="R133" s="14"/>
      <c r="S133" s="28" t="s">
        <v>516</v>
      </c>
      <c r="T133" s="83">
        <v>116006.39999999999</v>
      </c>
      <c r="U133" s="58">
        <v>43709</v>
      </c>
      <c r="V133" s="58">
        <v>44043</v>
      </c>
      <c r="W133" s="46">
        <f>30240.21+346.67+8047.75+6215.34+3144.81+8022.98</f>
        <v>56017.759999999995</v>
      </c>
    </row>
    <row r="134" spans="1:23" s="13" customFormat="1" ht="75">
      <c r="A134" s="14" t="s">
        <v>517</v>
      </c>
      <c r="B134" s="14">
        <v>80204250585</v>
      </c>
      <c r="C134" s="15" t="s">
        <v>84</v>
      </c>
      <c r="D134" s="15" t="s">
        <v>522</v>
      </c>
      <c r="E134" s="15" t="s">
        <v>43</v>
      </c>
      <c r="F134" s="15"/>
      <c r="H134" s="14"/>
      <c r="I134" s="14"/>
      <c r="J134" s="32"/>
      <c r="K134" s="14"/>
      <c r="L134" s="15"/>
      <c r="M134" s="14"/>
      <c r="N134" s="14"/>
      <c r="O134" s="14"/>
      <c r="P134" s="14"/>
      <c r="Q134" s="35" t="s">
        <v>519</v>
      </c>
      <c r="R134" s="14"/>
      <c r="S134" s="28" t="s">
        <v>520</v>
      </c>
      <c r="T134" s="83">
        <v>25730.1</v>
      </c>
      <c r="U134" s="58">
        <v>43709</v>
      </c>
      <c r="V134" s="58">
        <v>44043</v>
      </c>
      <c r="W134" s="46">
        <f>9005.55+1451.87+504.34+1650.54+1833.93+1742.24</f>
        <v>16188.47</v>
      </c>
    </row>
    <row r="135" spans="1:23" s="13" customFormat="1" ht="75">
      <c r="A135" s="13" t="s">
        <v>523</v>
      </c>
      <c r="B135" s="14">
        <v>80204250585</v>
      </c>
      <c r="C135" s="15" t="s">
        <v>84</v>
      </c>
      <c r="D135" s="15" t="s">
        <v>524</v>
      </c>
      <c r="E135" s="15" t="s">
        <v>51</v>
      </c>
      <c r="F135" s="15"/>
      <c r="H135" s="14"/>
      <c r="I135" s="14"/>
      <c r="J135" s="32" t="s">
        <v>525</v>
      </c>
      <c r="K135" s="14"/>
      <c r="L135" s="15" t="s">
        <v>526</v>
      </c>
      <c r="M135" s="14"/>
      <c r="O135" s="14"/>
      <c r="P135" s="14"/>
      <c r="Q135" s="35" t="s">
        <v>525</v>
      </c>
      <c r="R135" s="14"/>
      <c r="S135" s="28" t="s">
        <v>526</v>
      </c>
      <c r="T135" s="83">
        <v>7480</v>
      </c>
      <c r="U135" s="58">
        <v>42295</v>
      </c>
      <c r="V135" s="58">
        <v>43396</v>
      </c>
      <c r="W135" s="46">
        <v>6490.11</v>
      </c>
    </row>
    <row r="136" spans="1:23" s="13" customFormat="1" ht="90">
      <c r="A136" s="37">
        <v>6525654409</v>
      </c>
      <c r="B136" s="14">
        <v>80204250585</v>
      </c>
      <c r="C136" s="15" t="s">
        <v>84</v>
      </c>
      <c r="D136" s="15" t="s">
        <v>527</v>
      </c>
      <c r="E136" s="15" t="s">
        <v>51</v>
      </c>
      <c r="F136" s="15"/>
      <c r="H136" s="14"/>
      <c r="I136" s="14"/>
      <c r="J136" s="32" t="s">
        <v>528</v>
      </c>
      <c r="K136" s="14"/>
      <c r="L136" s="15" t="s">
        <v>529</v>
      </c>
      <c r="M136" s="14"/>
      <c r="O136" s="14"/>
      <c r="P136" s="14"/>
      <c r="Q136" s="35" t="s">
        <v>528</v>
      </c>
      <c r="R136" s="14"/>
      <c r="S136" s="28" t="s">
        <v>529</v>
      </c>
      <c r="T136" s="83">
        <v>1400</v>
      </c>
      <c r="U136" s="58">
        <v>42295</v>
      </c>
      <c r="V136" s="58">
        <v>43406</v>
      </c>
      <c r="W136" s="46">
        <v>1123.78</v>
      </c>
    </row>
    <row r="137" spans="1:23" s="13" customFormat="1" ht="75">
      <c r="A137" s="24" t="s">
        <v>530</v>
      </c>
      <c r="B137" s="14">
        <v>80204250585</v>
      </c>
      <c r="C137" s="15" t="s">
        <v>84</v>
      </c>
      <c r="D137" s="15" t="s">
        <v>531</v>
      </c>
      <c r="E137" s="15" t="s">
        <v>39</v>
      </c>
      <c r="F137" s="15"/>
      <c r="H137" s="14"/>
      <c r="I137" s="14"/>
      <c r="J137" s="32" t="s">
        <v>1278</v>
      </c>
      <c r="K137" s="14"/>
      <c r="L137" s="15" t="s">
        <v>532</v>
      </c>
      <c r="M137" s="14"/>
      <c r="O137" s="14"/>
      <c r="P137" s="14"/>
      <c r="Q137" s="35" t="s">
        <v>533</v>
      </c>
      <c r="R137" s="14"/>
      <c r="S137" s="28" t="s">
        <v>534</v>
      </c>
      <c r="T137" s="83">
        <v>166000</v>
      </c>
      <c r="U137" s="58">
        <v>43117</v>
      </c>
      <c r="V137" s="58">
        <v>43847</v>
      </c>
      <c r="W137" s="46">
        <v>166000</v>
      </c>
    </row>
    <row r="138" spans="1:23" s="13" customFormat="1" ht="45">
      <c r="A138" s="24" t="s">
        <v>535</v>
      </c>
      <c r="B138" s="14">
        <v>80204250585</v>
      </c>
      <c r="C138" s="15" t="s">
        <v>84</v>
      </c>
      <c r="D138" s="15" t="s">
        <v>536</v>
      </c>
      <c r="E138" s="15" t="s">
        <v>48</v>
      </c>
      <c r="F138" s="15"/>
      <c r="H138" s="14"/>
      <c r="I138" s="14"/>
      <c r="J138" s="32" t="s">
        <v>533</v>
      </c>
      <c r="K138" s="14"/>
      <c r="L138" s="15" t="s">
        <v>537</v>
      </c>
      <c r="M138" s="14"/>
      <c r="O138" s="14"/>
      <c r="P138" s="14"/>
      <c r="Q138" s="35" t="s">
        <v>533</v>
      </c>
      <c r="R138" s="14"/>
      <c r="S138" s="28" t="s">
        <v>538</v>
      </c>
      <c r="T138" s="83">
        <v>36000</v>
      </c>
      <c r="U138" s="58">
        <v>43084</v>
      </c>
      <c r="V138" s="58">
        <v>43813</v>
      </c>
      <c r="W138" s="46">
        <v>27000</v>
      </c>
    </row>
    <row r="139" spans="1:23" s="13" customFormat="1" ht="30">
      <c r="A139" s="24" t="s">
        <v>539</v>
      </c>
      <c r="B139" s="14">
        <v>80204250585</v>
      </c>
      <c r="C139" s="15" t="s">
        <v>84</v>
      </c>
      <c r="D139" s="15" t="s">
        <v>540</v>
      </c>
      <c r="E139" s="15" t="s">
        <v>48</v>
      </c>
      <c r="F139" s="15"/>
      <c r="H139" s="14"/>
      <c r="I139" s="14"/>
      <c r="J139" s="32" t="s">
        <v>541</v>
      </c>
      <c r="K139" s="14"/>
      <c r="L139" s="15" t="s">
        <v>542</v>
      </c>
      <c r="M139" s="14"/>
      <c r="O139" s="14"/>
      <c r="P139" s="14"/>
      <c r="Q139" s="35" t="s">
        <v>541</v>
      </c>
      <c r="R139" s="14"/>
      <c r="S139" s="28" t="s">
        <v>542</v>
      </c>
      <c r="T139" s="83">
        <v>2372.46</v>
      </c>
      <c r="U139" s="58"/>
      <c r="V139" s="58"/>
      <c r="W139" s="46">
        <v>2372.4590163934427</v>
      </c>
    </row>
    <row r="140" spans="1:23" s="13" customFormat="1" ht="60">
      <c r="A140" s="24" t="s">
        <v>543</v>
      </c>
      <c r="B140" s="14">
        <v>80204250585</v>
      </c>
      <c r="C140" s="15" t="s">
        <v>420</v>
      </c>
      <c r="D140" s="15" t="s">
        <v>544</v>
      </c>
      <c r="E140" s="15" t="s">
        <v>48</v>
      </c>
      <c r="F140" s="16"/>
      <c r="J140" s="32"/>
      <c r="K140" s="14"/>
      <c r="L140" s="16"/>
      <c r="Q140" s="35" t="s">
        <v>1246</v>
      </c>
      <c r="R140" s="14"/>
      <c r="S140" s="34" t="s">
        <v>545</v>
      </c>
      <c r="T140" s="83">
        <v>18000</v>
      </c>
      <c r="U140" s="58">
        <v>43250</v>
      </c>
      <c r="V140" s="58">
        <v>43982</v>
      </c>
      <c r="W140" s="46">
        <v>9000</v>
      </c>
    </row>
    <row r="141" spans="1:23" s="13" customFormat="1" ht="60">
      <c r="A141" s="24" t="s">
        <v>546</v>
      </c>
      <c r="B141" s="14">
        <v>80204250585</v>
      </c>
      <c r="C141" s="15" t="s">
        <v>420</v>
      </c>
      <c r="D141" s="15" t="s">
        <v>547</v>
      </c>
      <c r="E141" s="15" t="s">
        <v>48</v>
      </c>
      <c r="F141" s="16"/>
      <c r="J141" s="32"/>
      <c r="K141" s="14"/>
      <c r="L141" s="16"/>
      <c r="Q141" s="32" t="s">
        <v>181</v>
      </c>
      <c r="R141" s="14"/>
      <c r="S141" s="15" t="s">
        <v>404</v>
      </c>
      <c r="T141" s="83">
        <v>38888.85</v>
      </c>
      <c r="U141" s="58">
        <v>43252</v>
      </c>
      <c r="V141" s="58">
        <v>43982</v>
      </c>
      <c r="W141" s="46">
        <v>19209.669999999998</v>
      </c>
    </row>
    <row r="142" spans="1:23" s="13" customFormat="1" ht="90">
      <c r="A142" s="37">
        <v>7526689440</v>
      </c>
      <c r="B142" s="14">
        <v>80204250585</v>
      </c>
      <c r="C142" s="15" t="s">
        <v>420</v>
      </c>
      <c r="D142" s="15" t="s">
        <v>548</v>
      </c>
      <c r="E142" s="15" t="s">
        <v>51</v>
      </c>
      <c r="F142" s="15" t="s">
        <v>230</v>
      </c>
      <c r="H142" s="16" t="s">
        <v>231</v>
      </c>
      <c r="J142" s="32"/>
      <c r="K142" s="14"/>
      <c r="L142" s="16"/>
      <c r="M142" s="13" t="s">
        <v>230</v>
      </c>
      <c r="O142" s="13" t="s">
        <v>231</v>
      </c>
      <c r="P142" s="13" t="s">
        <v>232</v>
      </c>
      <c r="Q142" s="35"/>
      <c r="R142" s="14"/>
      <c r="S142" s="34"/>
      <c r="T142" s="83">
        <v>31309.75</v>
      </c>
      <c r="U142" s="58">
        <v>43132</v>
      </c>
      <c r="V142" s="58">
        <v>43496</v>
      </c>
      <c r="W142" s="46">
        <v>31309.75</v>
      </c>
    </row>
    <row r="143" spans="1:23" s="13" customFormat="1" ht="60">
      <c r="A143" s="24" t="s">
        <v>549</v>
      </c>
      <c r="B143" s="14">
        <v>80204250585</v>
      </c>
      <c r="C143" s="15" t="s">
        <v>420</v>
      </c>
      <c r="D143" s="15" t="s">
        <v>550</v>
      </c>
      <c r="E143" s="15" t="s">
        <v>39</v>
      </c>
      <c r="F143" s="16"/>
      <c r="J143" s="32"/>
      <c r="K143" s="14"/>
      <c r="L143" s="16"/>
      <c r="Q143" s="35" t="s">
        <v>1250</v>
      </c>
      <c r="R143" s="14"/>
      <c r="S143" s="34" t="s">
        <v>551</v>
      </c>
      <c r="T143" s="83">
        <v>18693</v>
      </c>
      <c r="U143" s="58">
        <v>43282</v>
      </c>
      <c r="V143" s="58">
        <v>43646</v>
      </c>
      <c r="W143" s="46">
        <v>18693</v>
      </c>
    </row>
    <row r="144" spans="1:23" s="13" customFormat="1" ht="45">
      <c r="A144" s="24" t="s">
        <v>552</v>
      </c>
      <c r="B144" s="14">
        <v>80204250585</v>
      </c>
      <c r="C144" s="15" t="s">
        <v>420</v>
      </c>
      <c r="D144" s="15" t="s">
        <v>553</v>
      </c>
      <c r="E144" s="15" t="s">
        <v>39</v>
      </c>
      <c r="F144" s="16"/>
      <c r="J144" s="32"/>
      <c r="K144" s="14"/>
      <c r="L144" s="16"/>
      <c r="Q144" s="35">
        <v>10991370155</v>
      </c>
      <c r="R144" s="14"/>
      <c r="S144" s="34" t="s">
        <v>554</v>
      </c>
      <c r="T144" s="83">
        <v>110000</v>
      </c>
      <c r="U144" s="58">
        <v>43258</v>
      </c>
      <c r="V144" s="58">
        <v>43622</v>
      </c>
      <c r="W144" s="46">
        <v>109549.18</v>
      </c>
    </row>
    <row r="145" spans="1:23" s="13" customFormat="1" ht="105">
      <c r="A145" s="24" t="s">
        <v>555</v>
      </c>
      <c r="B145" s="14">
        <v>80204250585</v>
      </c>
      <c r="C145" s="15" t="s">
        <v>420</v>
      </c>
      <c r="D145" s="15" t="s">
        <v>556</v>
      </c>
      <c r="E145" s="15" t="s">
        <v>48</v>
      </c>
      <c r="F145" s="16"/>
      <c r="J145" s="32" t="s">
        <v>1251</v>
      </c>
      <c r="K145" s="14"/>
      <c r="L145" s="16" t="s">
        <v>557</v>
      </c>
      <c r="Q145" s="32" t="s">
        <v>1251</v>
      </c>
      <c r="R145" s="14"/>
      <c r="S145" s="34" t="s">
        <v>557</v>
      </c>
      <c r="T145" s="83">
        <v>1173.3599999999999</v>
      </c>
      <c r="U145" s="58">
        <v>43270</v>
      </c>
      <c r="V145" s="58">
        <v>43312</v>
      </c>
      <c r="W145" s="46">
        <v>0</v>
      </c>
    </row>
    <row r="146" spans="1:23" s="13" customFormat="1" ht="30">
      <c r="A146" s="24" t="s">
        <v>558</v>
      </c>
      <c r="B146" s="14">
        <v>80204250585</v>
      </c>
      <c r="C146" s="15" t="s">
        <v>420</v>
      </c>
      <c r="D146" s="15" t="s">
        <v>559</v>
      </c>
      <c r="E146" s="15" t="s">
        <v>48</v>
      </c>
      <c r="F146" s="16"/>
      <c r="J146" s="32"/>
      <c r="K146" s="14"/>
      <c r="L146" s="16"/>
      <c r="Q146" s="35" t="s">
        <v>560</v>
      </c>
      <c r="R146" s="14"/>
      <c r="S146" s="34" t="s">
        <v>561</v>
      </c>
      <c r="T146" s="83">
        <v>547.95081967213116</v>
      </c>
      <c r="U146" s="58">
        <v>43248</v>
      </c>
      <c r="V146" s="58">
        <v>43465</v>
      </c>
      <c r="W146" s="46">
        <v>0</v>
      </c>
    </row>
    <row r="147" spans="1:23" s="13" customFormat="1" ht="90">
      <c r="A147" s="24" t="s">
        <v>562</v>
      </c>
      <c r="B147" s="14">
        <v>80204250585</v>
      </c>
      <c r="C147" s="15" t="s">
        <v>420</v>
      </c>
      <c r="D147" s="15" t="s">
        <v>563</v>
      </c>
      <c r="E147" s="15" t="s">
        <v>48</v>
      </c>
      <c r="F147" s="16"/>
      <c r="J147" s="32">
        <v>3533961003</v>
      </c>
      <c r="K147" s="14"/>
      <c r="L147" s="16" t="s">
        <v>433</v>
      </c>
      <c r="Q147" s="35" t="s">
        <v>324</v>
      </c>
      <c r="R147" s="14"/>
      <c r="S147" s="34" t="s">
        <v>433</v>
      </c>
      <c r="T147" s="83">
        <v>9947.67</v>
      </c>
      <c r="U147" s="58">
        <v>43191</v>
      </c>
      <c r="V147" s="58">
        <v>43312</v>
      </c>
      <c r="W147" s="46">
        <v>2283.7199999999998</v>
      </c>
    </row>
    <row r="148" spans="1:23" s="13" customFormat="1" ht="60">
      <c r="A148" s="24" t="s">
        <v>564</v>
      </c>
      <c r="B148" s="14">
        <v>80204250585</v>
      </c>
      <c r="C148" s="15" t="s">
        <v>420</v>
      </c>
      <c r="D148" s="15" t="s">
        <v>565</v>
      </c>
      <c r="E148" s="15" t="s">
        <v>39</v>
      </c>
      <c r="F148" s="16"/>
      <c r="J148" s="32">
        <v>12086540155</v>
      </c>
      <c r="K148" s="14"/>
      <c r="L148" s="16" t="s">
        <v>566</v>
      </c>
      <c r="Q148" s="35">
        <v>12086540155</v>
      </c>
      <c r="R148" s="14"/>
      <c r="S148" s="34" t="s">
        <v>566</v>
      </c>
      <c r="T148" s="83">
        <v>3989.51</v>
      </c>
      <c r="U148" s="58">
        <v>43206</v>
      </c>
      <c r="V148" s="58">
        <v>43570</v>
      </c>
      <c r="W148" s="46">
        <v>3989.51</v>
      </c>
    </row>
    <row r="149" spans="1:23" s="13" customFormat="1" ht="75">
      <c r="A149" s="24" t="s">
        <v>567</v>
      </c>
      <c r="B149" s="14">
        <v>80204250585</v>
      </c>
      <c r="C149" s="15" t="s">
        <v>420</v>
      </c>
      <c r="D149" s="15" t="s">
        <v>568</v>
      </c>
      <c r="E149" s="15" t="s">
        <v>48</v>
      </c>
      <c r="F149" s="16"/>
      <c r="J149" s="32"/>
      <c r="K149" s="14"/>
      <c r="L149" s="16"/>
      <c r="Q149" s="35"/>
      <c r="R149" s="14"/>
      <c r="S149" s="34" t="s">
        <v>569</v>
      </c>
      <c r="T149" s="83">
        <v>22500</v>
      </c>
      <c r="U149" s="58">
        <v>43160</v>
      </c>
      <c r="V149" s="58">
        <v>44255</v>
      </c>
      <c r="W149" s="46">
        <f>19160+7000</f>
        <v>26160</v>
      </c>
    </row>
    <row r="150" spans="1:23" s="13" customFormat="1" ht="75">
      <c r="A150" s="24" t="s">
        <v>570</v>
      </c>
      <c r="B150" s="14">
        <v>80204250585</v>
      </c>
      <c r="C150" s="15" t="s">
        <v>420</v>
      </c>
      <c r="D150" s="15" t="s">
        <v>571</v>
      </c>
      <c r="E150" s="15" t="s">
        <v>51</v>
      </c>
      <c r="F150" s="16"/>
      <c r="J150" s="32"/>
      <c r="K150" s="14"/>
      <c r="L150" s="16"/>
      <c r="Q150" s="35" t="s">
        <v>572</v>
      </c>
      <c r="R150" s="14"/>
      <c r="S150" s="34" t="s">
        <v>573</v>
      </c>
      <c r="T150" s="83">
        <v>37205</v>
      </c>
      <c r="U150" s="58">
        <v>43248</v>
      </c>
      <c r="V150" s="58">
        <v>43978</v>
      </c>
      <c r="W150" s="46">
        <v>34605</v>
      </c>
    </row>
    <row r="151" spans="1:23" s="13" customFormat="1" ht="90">
      <c r="A151" s="24" t="s">
        <v>574</v>
      </c>
      <c r="B151" s="14">
        <v>80204250585</v>
      </c>
      <c r="C151" s="15" t="s">
        <v>420</v>
      </c>
      <c r="D151" s="15" t="s">
        <v>575</v>
      </c>
      <c r="E151" s="15" t="s">
        <v>48</v>
      </c>
      <c r="F151" s="16"/>
      <c r="J151" s="32" t="s">
        <v>1253</v>
      </c>
      <c r="K151" s="14"/>
      <c r="L151" s="16" t="s">
        <v>576</v>
      </c>
      <c r="Q151" s="35" t="s">
        <v>1252</v>
      </c>
      <c r="R151" s="14"/>
      <c r="S151" s="34" t="s">
        <v>577</v>
      </c>
      <c r="T151" s="83">
        <v>6800</v>
      </c>
      <c r="U151" s="58">
        <v>43261</v>
      </c>
      <c r="V151" s="58">
        <v>43297</v>
      </c>
      <c r="W151" s="46">
        <v>6679.51</v>
      </c>
    </row>
    <row r="152" spans="1:23" s="13" customFormat="1" ht="409.5">
      <c r="A152" s="13" t="s">
        <v>578</v>
      </c>
      <c r="B152" s="14">
        <v>80204250585</v>
      </c>
      <c r="C152" s="15" t="s">
        <v>420</v>
      </c>
      <c r="D152" s="16" t="s">
        <v>579</v>
      </c>
      <c r="E152" s="15" t="s">
        <v>43</v>
      </c>
      <c r="F152" s="16"/>
      <c r="J152" s="32" t="s">
        <v>1240</v>
      </c>
      <c r="L152" s="16" t="s">
        <v>1241</v>
      </c>
      <c r="Q152" s="35" t="s">
        <v>580</v>
      </c>
      <c r="S152" s="34" t="s">
        <v>581</v>
      </c>
      <c r="T152" s="83">
        <v>105758.48</v>
      </c>
      <c r="U152" s="34"/>
      <c r="V152" s="34"/>
      <c r="W152" s="46">
        <v>105758.48</v>
      </c>
    </row>
    <row r="153" spans="1:23" s="13" customFormat="1" ht="45">
      <c r="A153" s="13" t="s">
        <v>582</v>
      </c>
      <c r="B153" s="14">
        <v>80204250585</v>
      </c>
      <c r="C153" s="16" t="s">
        <v>420</v>
      </c>
      <c r="D153" s="16" t="s">
        <v>583</v>
      </c>
      <c r="E153" s="15" t="s">
        <v>48</v>
      </c>
      <c r="F153" s="16"/>
      <c r="J153" s="32"/>
      <c r="L153" s="16" t="s">
        <v>584</v>
      </c>
      <c r="Q153" s="35"/>
      <c r="S153" s="34" t="s">
        <v>584</v>
      </c>
      <c r="T153" s="83">
        <v>16320</v>
      </c>
      <c r="U153" s="31">
        <v>43255</v>
      </c>
      <c r="V153" s="31">
        <v>43985</v>
      </c>
      <c r="W153" s="46">
        <v>780</v>
      </c>
    </row>
    <row r="154" spans="1:23" s="13" customFormat="1" ht="90">
      <c r="A154" s="13" t="s">
        <v>1445</v>
      </c>
      <c r="B154" s="14">
        <v>80204250585</v>
      </c>
      <c r="C154" s="16" t="s">
        <v>420</v>
      </c>
      <c r="D154" s="16" t="s">
        <v>1446</v>
      </c>
      <c r="E154" s="15" t="s">
        <v>48</v>
      </c>
      <c r="F154" s="16"/>
      <c r="J154" s="35" t="s">
        <v>245</v>
      </c>
      <c r="L154" s="16" t="s">
        <v>272</v>
      </c>
      <c r="Q154" s="35" t="s">
        <v>245</v>
      </c>
      <c r="S154" s="34" t="s">
        <v>272</v>
      </c>
      <c r="T154" s="83">
        <v>39912</v>
      </c>
      <c r="U154" s="31">
        <v>43369</v>
      </c>
      <c r="V154" s="31">
        <v>45194</v>
      </c>
      <c r="W154" s="46">
        <v>39912</v>
      </c>
    </row>
    <row r="155" spans="1:23" s="13" customFormat="1" ht="75">
      <c r="A155" s="13" t="s">
        <v>585</v>
      </c>
      <c r="B155" s="14">
        <v>80204250585</v>
      </c>
      <c r="C155" s="16" t="s">
        <v>420</v>
      </c>
      <c r="D155" s="16" t="s">
        <v>586</v>
      </c>
      <c r="E155" s="15" t="s">
        <v>48</v>
      </c>
      <c r="F155" s="16"/>
      <c r="J155" s="35" t="s">
        <v>245</v>
      </c>
      <c r="L155" s="16" t="s">
        <v>272</v>
      </c>
      <c r="Q155" s="35" t="s">
        <v>245</v>
      </c>
      <c r="S155" s="34" t="s">
        <v>272</v>
      </c>
      <c r="T155" s="83">
        <v>25569</v>
      </c>
      <c r="U155" s="31">
        <v>43369</v>
      </c>
      <c r="V155" s="31">
        <v>45194</v>
      </c>
      <c r="W155" s="46">
        <v>25569</v>
      </c>
    </row>
    <row r="156" spans="1:23" s="13" customFormat="1" ht="105">
      <c r="A156" s="13" t="s">
        <v>587</v>
      </c>
      <c r="B156" s="14">
        <v>80204250585</v>
      </c>
      <c r="C156" s="16" t="s">
        <v>420</v>
      </c>
      <c r="D156" s="16" t="s">
        <v>588</v>
      </c>
      <c r="E156" s="15" t="s">
        <v>51</v>
      </c>
      <c r="F156" s="16"/>
      <c r="J156" s="35" t="s">
        <v>245</v>
      </c>
      <c r="L156" s="16" t="s">
        <v>272</v>
      </c>
      <c r="Q156" s="35" t="s">
        <v>245</v>
      </c>
      <c r="S156" s="34" t="s">
        <v>272</v>
      </c>
      <c r="T156" s="83">
        <v>7776</v>
      </c>
      <c r="U156" s="58">
        <v>43262</v>
      </c>
      <c r="V156" s="34"/>
      <c r="W156" s="46">
        <v>7776</v>
      </c>
    </row>
    <row r="157" spans="1:23" s="13" customFormat="1" ht="150">
      <c r="A157" s="13" t="s">
        <v>589</v>
      </c>
      <c r="B157" s="14">
        <v>80204250585</v>
      </c>
      <c r="C157" s="16" t="s">
        <v>420</v>
      </c>
      <c r="D157" s="16" t="s">
        <v>590</v>
      </c>
      <c r="E157" s="15" t="s">
        <v>51</v>
      </c>
      <c r="F157" s="16"/>
      <c r="J157" s="32">
        <v>12878470157</v>
      </c>
      <c r="L157" s="16" t="s">
        <v>176</v>
      </c>
      <c r="Q157" s="35">
        <v>12878470157</v>
      </c>
      <c r="S157" s="34" t="s">
        <v>591</v>
      </c>
      <c r="T157" s="83">
        <v>37965.65</v>
      </c>
      <c r="U157" s="58">
        <v>43178</v>
      </c>
      <c r="V157" s="34"/>
      <c r="W157" s="46">
        <v>37965.65</v>
      </c>
    </row>
    <row r="158" spans="1:23" s="13" customFormat="1" ht="45">
      <c r="A158" s="13" t="s">
        <v>592</v>
      </c>
      <c r="B158" s="14">
        <v>80204250585</v>
      </c>
      <c r="C158" s="16" t="s">
        <v>420</v>
      </c>
      <c r="D158" s="16" t="s">
        <v>593</v>
      </c>
      <c r="E158" s="15" t="s">
        <v>48</v>
      </c>
      <c r="F158" s="16"/>
      <c r="H158" s="14"/>
      <c r="J158" s="32" t="s">
        <v>594</v>
      </c>
      <c r="L158" s="16" t="s">
        <v>595</v>
      </c>
      <c r="Q158" s="35" t="s">
        <v>594</v>
      </c>
      <c r="S158" s="34" t="s">
        <v>596</v>
      </c>
      <c r="T158" s="83">
        <v>2811.32</v>
      </c>
      <c r="U158" s="58">
        <v>43175</v>
      </c>
      <c r="V158" s="34"/>
      <c r="W158" s="46">
        <v>2881.32</v>
      </c>
    </row>
    <row r="159" spans="1:23" s="13" customFormat="1" ht="75">
      <c r="A159" s="24" t="s">
        <v>597</v>
      </c>
      <c r="B159" s="14">
        <v>80204250585</v>
      </c>
      <c r="C159" s="15" t="s">
        <v>420</v>
      </c>
      <c r="D159" s="15" t="s">
        <v>598</v>
      </c>
      <c r="E159" s="15" t="s">
        <v>48</v>
      </c>
      <c r="F159" s="15"/>
      <c r="H159" s="14"/>
      <c r="I159" s="14"/>
      <c r="J159" s="32" t="s">
        <v>1190</v>
      </c>
      <c r="L159" s="16" t="s">
        <v>1191</v>
      </c>
      <c r="M159" s="14"/>
      <c r="O159" s="14"/>
      <c r="P159" s="14"/>
      <c r="Q159" s="35" t="s">
        <v>1190</v>
      </c>
      <c r="R159" s="14"/>
      <c r="S159" s="18" t="s">
        <v>1191</v>
      </c>
      <c r="T159" s="83">
        <v>300</v>
      </c>
      <c r="U159" s="58">
        <v>43276</v>
      </c>
      <c r="V159" s="58">
        <v>43465</v>
      </c>
      <c r="W159" s="46">
        <v>366</v>
      </c>
    </row>
    <row r="160" spans="1:23" s="13" customFormat="1" ht="60">
      <c r="A160" s="24" t="s">
        <v>264</v>
      </c>
      <c r="B160" s="14">
        <v>80204250585</v>
      </c>
      <c r="C160" s="15" t="s">
        <v>420</v>
      </c>
      <c r="D160" s="15" t="s">
        <v>599</v>
      </c>
      <c r="E160" s="15" t="s">
        <v>48</v>
      </c>
      <c r="F160" s="15"/>
      <c r="H160" s="14"/>
      <c r="I160" s="14"/>
      <c r="J160" s="32" t="s">
        <v>1251</v>
      </c>
      <c r="K160" s="14"/>
      <c r="L160" s="15" t="s">
        <v>557</v>
      </c>
      <c r="M160" s="14"/>
      <c r="O160" s="14"/>
      <c r="P160" s="14"/>
      <c r="Q160" s="32" t="s">
        <v>1251</v>
      </c>
      <c r="R160" s="14"/>
      <c r="S160" s="28" t="s">
        <v>557</v>
      </c>
      <c r="T160" s="83">
        <v>4041.09</v>
      </c>
      <c r="U160" s="58">
        <v>43342</v>
      </c>
      <c r="V160" s="58">
        <v>43342</v>
      </c>
      <c r="W160" s="46">
        <v>0</v>
      </c>
    </row>
    <row r="161" spans="1:23" s="13" customFormat="1" ht="75">
      <c r="A161" s="24" t="s">
        <v>264</v>
      </c>
      <c r="B161" s="14">
        <v>80204250585</v>
      </c>
      <c r="C161" s="15" t="s">
        <v>420</v>
      </c>
      <c r="D161" s="15" t="s">
        <v>600</v>
      </c>
      <c r="E161" s="15" t="s">
        <v>48</v>
      </c>
      <c r="F161" s="15"/>
      <c r="H161" s="14"/>
      <c r="I161" s="14"/>
      <c r="J161" s="32" t="s">
        <v>1251</v>
      </c>
      <c r="K161" s="14"/>
      <c r="L161" s="15" t="s">
        <v>557</v>
      </c>
      <c r="M161" s="14"/>
      <c r="O161" s="14"/>
      <c r="P161" s="14"/>
      <c r="Q161" s="32" t="s">
        <v>1251</v>
      </c>
      <c r="R161" s="14"/>
      <c r="S161" s="28" t="s">
        <v>557</v>
      </c>
      <c r="T161" s="83">
        <v>5262.41</v>
      </c>
      <c r="U161" s="58">
        <v>43342</v>
      </c>
      <c r="V161" s="58">
        <v>43342</v>
      </c>
      <c r="W161" s="46">
        <v>0</v>
      </c>
    </row>
    <row r="162" spans="1:23" s="13" customFormat="1" ht="90">
      <c r="A162" s="24" t="s">
        <v>264</v>
      </c>
      <c r="B162" s="14">
        <v>80204250585</v>
      </c>
      <c r="C162" s="15" t="s">
        <v>420</v>
      </c>
      <c r="D162" s="15" t="s">
        <v>601</v>
      </c>
      <c r="E162" s="15" t="s">
        <v>48</v>
      </c>
      <c r="F162" s="15"/>
      <c r="H162" s="14"/>
      <c r="I162" s="14"/>
      <c r="J162" s="32" t="s">
        <v>1251</v>
      </c>
      <c r="K162" s="14"/>
      <c r="L162" s="15" t="s">
        <v>557</v>
      </c>
      <c r="M162" s="14"/>
      <c r="O162" s="14"/>
      <c r="P162" s="14"/>
      <c r="Q162" s="32" t="s">
        <v>1251</v>
      </c>
      <c r="R162" s="14"/>
      <c r="S162" s="28" t="s">
        <v>557</v>
      </c>
      <c r="T162" s="83">
        <v>931.28</v>
      </c>
      <c r="U162" s="58">
        <v>43342</v>
      </c>
      <c r="V162" s="58">
        <v>43342</v>
      </c>
      <c r="W162" s="46">
        <v>0</v>
      </c>
    </row>
    <row r="163" spans="1:23" s="13" customFormat="1" ht="60">
      <c r="A163" s="24" t="s">
        <v>602</v>
      </c>
      <c r="B163" s="14">
        <v>80204250585</v>
      </c>
      <c r="C163" s="15" t="s">
        <v>420</v>
      </c>
      <c r="D163" s="15" t="s">
        <v>603</v>
      </c>
      <c r="E163" s="15" t="s">
        <v>48</v>
      </c>
      <c r="F163" s="15"/>
      <c r="H163" s="14"/>
      <c r="I163" s="14"/>
      <c r="J163" s="32" t="s">
        <v>1251</v>
      </c>
      <c r="K163" s="14"/>
      <c r="L163" s="15" t="s">
        <v>557</v>
      </c>
      <c r="M163" s="14"/>
      <c r="O163" s="14"/>
      <c r="P163" s="14"/>
      <c r="Q163" s="32" t="s">
        <v>1251</v>
      </c>
      <c r="R163" s="14"/>
      <c r="S163" s="28" t="s">
        <v>557</v>
      </c>
      <c r="T163" s="83">
        <v>5405.31</v>
      </c>
      <c r="U163" s="58">
        <v>43311</v>
      </c>
      <c r="V163" s="58">
        <v>43315</v>
      </c>
      <c r="W163" s="46">
        <v>0</v>
      </c>
    </row>
    <row r="164" spans="1:23" s="13" customFormat="1" ht="135">
      <c r="A164" s="24" t="s">
        <v>604</v>
      </c>
      <c r="B164" s="14">
        <v>80204250585</v>
      </c>
      <c r="C164" s="15" t="s">
        <v>420</v>
      </c>
      <c r="D164" s="15" t="s">
        <v>605</v>
      </c>
      <c r="E164" s="15" t="s">
        <v>48</v>
      </c>
      <c r="F164" s="15"/>
      <c r="H164" s="14"/>
      <c r="I164" s="14"/>
      <c r="J164" s="32" t="s">
        <v>1251</v>
      </c>
      <c r="K164" s="14"/>
      <c r="L164" s="15" t="s">
        <v>557</v>
      </c>
      <c r="M164" s="14"/>
      <c r="O164" s="14"/>
      <c r="P164" s="14"/>
      <c r="Q164" s="32" t="s">
        <v>1251</v>
      </c>
      <c r="R164" s="14"/>
      <c r="S164" s="28" t="s">
        <v>557</v>
      </c>
      <c r="T164" s="83">
        <v>4356.88</v>
      </c>
      <c r="U164" s="58">
        <v>43289</v>
      </c>
      <c r="V164" s="58">
        <v>43343</v>
      </c>
      <c r="W164" s="46">
        <v>0</v>
      </c>
    </row>
    <row r="165" spans="1:23" s="13" customFormat="1" ht="60">
      <c r="A165" s="24" t="s">
        <v>606</v>
      </c>
      <c r="B165" s="14">
        <v>80204250585</v>
      </c>
      <c r="C165" s="15" t="s">
        <v>420</v>
      </c>
      <c r="D165" s="15" t="s">
        <v>607</v>
      </c>
      <c r="E165" s="15" t="s">
        <v>39</v>
      </c>
      <c r="F165" s="15"/>
      <c r="H165" s="14"/>
      <c r="I165" s="14"/>
      <c r="J165" s="41" t="s">
        <v>1186</v>
      </c>
      <c r="K165" s="14"/>
      <c r="L165" s="42" t="s">
        <v>1187</v>
      </c>
      <c r="M165" s="14"/>
      <c r="O165" s="14"/>
      <c r="P165" s="14"/>
      <c r="Q165" s="41" t="s">
        <v>1186</v>
      </c>
      <c r="R165" s="14"/>
      <c r="S165" s="42" t="s">
        <v>1187</v>
      </c>
      <c r="T165" s="83">
        <v>845</v>
      </c>
      <c r="U165" s="58">
        <v>43296</v>
      </c>
      <c r="V165" s="58">
        <v>43660</v>
      </c>
      <c r="W165" s="46">
        <v>845</v>
      </c>
    </row>
    <row r="166" spans="1:23" s="13" customFormat="1" ht="90">
      <c r="A166" s="24" t="s">
        <v>608</v>
      </c>
      <c r="B166" s="14">
        <v>80204250585</v>
      </c>
      <c r="C166" s="15" t="s">
        <v>420</v>
      </c>
      <c r="D166" s="15" t="s">
        <v>609</v>
      </c>
      <c r="E166" s="15" t="s">
        <v>48</v>
      </c>
      <c r="F166" s="15"/>
      <c r="H166" s="14"/>
      <c r="I166" s="14"/>
      <c r="J166" s="32" t="s">
        <v>1256</v>
      </c>
      <c r="K166" s="14"/>
      <c r="L166" s="15" t="s">
        <v>610</v>
      </c>
      <c r="M166" s="14"/>
      <c r="O166" s="14"/>
      <c r="P166" s="14"/>
      <c r="Q166" s="32" t="s">
        <v>1255</v>
      </c>
      <c r="R166" s="14"/>
      <c r="S166" s="28" t="s">
        <v>611</v>
      </c>
      <c r="T166" s="83">
        <v>900</v>
      </c>
      <c r="U166" s="58">
        <v>43362</v>
      </c>
      <c r="V166" s="58">
        <v>43388</v>
      </c>
      <c r="W166" s="46">
        <v>900</v>
      </c>
    </row>
    <row r="167" spans="1:23" s="13" customFormat="1" ht="90">
      <c r="A167" s="24" t="s">
        <v>612</v>
      </c>
      <c r="B167" s="14">
        <v>80204250585</v>
      </c>
      <c r="C167" s="15" t="s">
        <v>420</v>
      </c>
      <c r="D167" s="15" t="s">
        <v>613</v>
      </c>
      <c r="E167" s="15" t="s">
        <v>48</v>
      </c>
      <c r="F167" s="15"/>
      <c r="H167" s="14"/>
      <c r="I167" s="14"/>
      <c r="J167" s="32" t="s">
        <v>614</v>
      </c>
      <c r="K167" s="14"/>
      <c r="L167" s="15" t="s">
        <v>615</v>
      </c>
      <c r="M167" s="14"/>
      <c r="N167" s="14"/>
      <c r="O167" s="14"/>
      <c r="P167" s="14"/>
      <c r="Q167" s="35" t="s">
        <v>614</v>
      </c>
      <c r="R167" s="14"/>
      <c r="S167" s="28" t="s">
        <v>615</v>
      </c>
      <c r="T167" s="83">
        <v>240</v>
      </c>
      <c r="U167" s="58">
        <v>43319</v>
      </c>
      <c r="V167" s="58">
        <v>43322</v>
      </c>
      <c r="W167" s="46">
        <v>0</v>
      </c>
    </row>
    <row r="168" spans="1:23" s="13" customFormat="1" ht="90">
      <c r="A168" s="24" t="s">
        <v>616</v>
      </c>
      <c r="B168" s="14">
        <v>80204250585</v>
      </c>
      <c r="C168" s="15" t="s">
        <v>420</v>
      </c>
      <c r="D168" s="15" t="s">
        <v>617</v>
      </c>
      <c r="E168" s="15" t="s">
        <v>48</v>
      </c>
      <c r="F168" s="15"/>
      <c r="H168" s="14"/>
      <c r="I168" s="14"/>
      <c r="J168" s="32" t="s">
        <v>618</v>
      </c>
      <c r="K168" s="14"/>
      <c r="L168" s="15" t="s">
        <v>619</v>
      </c>
      <c r="M168" s="14"/>
      <c r="O168" s="14"/>
      <c r="P168" s="14"/>
      <c r="Q168" s="35" t="s">
        <v>245</v>
      </c>
      <c r="R168" s="14"/>
      <c r="S168" s="34" t="s">
        <v>272</v>
      </c>
      <c r="T168" s="83">
        <v>22434</v>
      </c>
      <c r="U168" s="58">
        <v>43343</v>
      </c>
      <c r="V168" s="58">
        <v>43383</v>
      </c>
      <c r="W168" s="46">
        <v>22264</v>
      </c>
    </row>
    <row r="169" spans="1:23" s="13" customFormat="1" ht="60">
      <c r="A169" s="24" t="s">
        <v>620</v>
      </c>
      <c r="B169" s="14">
        <v>80204250585</v>
      </c>
      <c r="C169" s="15" t="s">
        <v>420</v>
      </c>
      <c r="D169" s="15" t="s">
        <v>621</v>
      </c>
      <c r="E169" s="15" t="s">
        <v>48</v>
      </c>
      <c r="F169" s="15"/>
      <c r="H169" s="14"/>
      <c r="I169" s="14"/>
      <c r="J169" s="32" t="s">
        <v>622</v>
      </c>
      <c r="K169" s="14"/>
      <c r="L169" s="30" t="s">
        <v>1090</v>
      </c>
      <c r="M169" s="14"/>
      <c r="O169" s="14"/>
      <c r="P169" s="14"/>
      <c r="Q169" s="35" t="s">
        <v>622</v>
      </c>
      <c r="R169" s="14"/>
      <c r="S169" s="30" t="s">
        <v>1090</v>
      </c>
      <c r="T169" s="83">
        <v>4772.7299999999996</v>
      </c>
      <c r="U169" s="58">
        <v>43377</v>
      </c>
      <c r="V169" s="58">
        <v>43427</v>
      </c>
      <c r="W169" s="46">
        <v>4136.3599999999997</v>
      </c>
    </row>
    <row r="170" spans="1:23" s="13" customFormat="1" ht="180">
      <c r="A170" s="37" t="s">
        <v>1201</v>
      </c>
      <c r="B170" s="14">
        <v>80204250585</v>
      </c>
      <c r="C170" s="15" t="s">
        <v>420</v>
      </c>
      <c r="D170" s="15" t="s">
        <v>1200</v>
      </c>
      <c r="E170" s="15" t="s">
        <v>36</v>
      </c>
      <c r="F170" s="15" t="s">
        <v>1223</v>
      </c>
      <c r="H170" s="14" t="s">
        <v>132</v>
      </c>
      <c r="I170" s="13" t="s">
        <v>133</v>
      </c>
      <c r="J170" s="32" t="s">
        <v>1235</v>
      </c>
      <c r="K170" s="14"/>
      <c r="L170" s="15" t="s">
        <v>1236</v>
      </c>
      <c r="M170" s="14"/>
      <c r="O170" s="14"/>
      <c r="P170" s="14"/>
      <c r="Q170" s="35" t="s">
        <v>134</v>
      </c>
      <c r="R170" s="14"/>
      <c r="S170" s="28" t="s">
        <v>135</v>
      </c>
      <c r="T170" s="83">
        <v>0</v>
      </c>
      <c r="U170" s="58"/>
      <c r="V170" s="58"/>
      <c r="W170" s="46">
        <v>0</v>
      </c>
    </row>
    <row r="171" spans="1:23" s="13" customFormat="1" ht="180">
      <c r="A171" s="37">
        <v>7553328373</v>
      </c>
      <c r="B171" s="14">
        <v>80204250585</v>
      </c>
      <c r="C171" s="15" t="s">
        <v>420</v>
      </c>
      <c r="D171" s="15" t="s">
        <v>623</v>
      </c>
      <c r="E171" s="15" t="s">
        <v>36</v>
      </c>
      <c r="F171" s="15" t="s">
        <v>1223</v>
      </c>
      <c r="H171" s="14" t="s">
        <v>132</v>
      </c>
      <c r="I171" s="13" t="s">
        <v>133</v>
      </c>
      <c r="J171" s="32" t="s">
        <v>1235</v>
      </c>
      <c r="K171" s="14"/>
      <c r="L171" s="15" t="s">
        <v>1236</v>
      </c>
      <c r="M171" s="14"/>
      <c r="P171" s="14"/>
      <c r="Q171" s="35" t="s">
        <v>134</v>
      </c>
      <c r="R171" s="14"/>
      <c r="S171" s="28" t="s">
        <v>135</v>
      </c>
      <c r="T171" s="83">
        <v>0</v>
      </c>
      <c r="U171" s="58"/>
      <c r="V171" s="58"/>
      <c r="W171" s="46">
        <v>0</v>
      </c>
    </row>
    <row r="172" spans="1:23" s="13" customFormat="1" ht="150">
      <c r="A172" s="37" t="s">
        <v>1202</v>
      </c>
      <c r="B172" s="14">
        <v>80204250585</v>
      </c>
      <c r="C172" s="15" t="s">
        <v>420</v>
      </c>
      <c r="D172" s="15" t="s">
        <v>1203</v>
      </c>
      <c r="E172" s="15" t="s">
        <v>51</v>
      </c>
      <c r="F172" s="15"/>
      <c r="H172" s="14"/>
      <c r="J172" s="32"/>
      <c r="K172" s="14"/>
      <c r="L172" s="15"/>
      <c r="M172" s="14"/>
      <c r="O172" s="14"/>
      <c r="P172" s="14"/>
      <c r="Q172" s="35" t="s">
        <v>134</v>
      </c>
      <c r="R172" s="14"/>
      <c r="S172" s="28" t="s">
        <v>135</v>
      </c>
      <c r="T172" s="83">
        <v>5448641.0700000003</v>
      </c>
      <c r="U172" s="58">
        <v>43497</v>
      </c>
      <c r="V172" s="58">
        <v>44592</v>
      </c>
      <c r="W172" s="46">
        <v>1186943.8999999999</v>
      </c>
    </row>
    <row r="173" spans="1:23" s="13" customFormat="1" ht="120">
      <c r="A173" s="24" t="s">
        <v>624</v>
      </c>
      <c r="B173" s="14">
        <v>80204250585</v>
      </c>
      <c r="C173" s="15" t="s">
        <v>84</v>
      </c>
      <c r="D173" s="15" t="s">
        <v>625</v>
      </c>
      <c r="E173" s="15" t="s">
        <v>48</v>
      </c>
      <c r="F173" s="15"/>
      <c r="G173" s="14"/>
      <c r="H173" s="14"/>
      <c r="I173" s="14"/>
      <c r="J173" s="32" t="s">
        <v>626</v>
      </c>
      <c r="K173" s="14"/>
      <c r="L173" s="15" t="s">
        <v>627</v>
      </c>
      <c r="M173" s="14"/>
      <c r="N173" s="14"/>
      <c r="O173" s="14"/>
      <c r="P173" s="14"/>
      <c r="Q173" s="35" t="s">
        <v>626</v>
      </c>
      <c r="R173" s="14"/>
      <c r="S173" s="28" t="s">
        <v>627</v>
      </c>
      <c r="T173" s="83">
        <v>300</v>
      </c>
      <c r="U173" s="58"/>
      <c r="V173" s="58"/>
      <c r="W173" s="46">
        <v>300</v>
      </c>
    </row>
    <row r="174" spans="1:23" s="13" customFormat="1" ht="120">
      <c r="A174" s="24" t="s">
        <v>628</v>
      </c>
      <c r="B174" s="14">
        <v>80204250585</v>
      </c>
      <c r="C174" s="15" t="s">
        <v>84</v>
      </c>
      <c r="D174" s="15" t="s">
        <v>629</v>
      </c>
      <c r="E174" s="15" t="s">
        <v>48</v>
      </c>
      <c r="F174" s="15"/>
      <c r="G174" s="14"/>
      <c r="H174" s="14"/>
      <c r="I174" s="14"/>
      <c r="J174" s="32" t="s">
        <v>300</v>
      </c>
      <c r="K174" s="14"/>
      <c r="L174" s="15" t="s">
        <v>630</v>
      </c>
      <c r="M174" s="14"/>
      <c r="N174" s="14"/>
      <c r="O174" s="14"/>
      <c r="P174" s="14"/>
      <c r="Q174" s="35" t="s">
        <v>300</v>
      </c>
      <c r="R174" s="14"/>
      <c r="S174" s="40" t="s">
        <v>801</v>
      </c>
      <c r="T174" s="83">
        <v>548.26</v>
      </c>
      <c r="U174" s="58"/>
      <c r="V174" s="58"/>
      <c r="W174" s="46">
        <v>548.26</v>
      </c>
    </row>
    <row r="175" spans="1:23" s="13" customFormat="1" ht="105">
      <c r="A175" s="24" t="s">
        <v>631</v>
      </c>
      <c r="B175" s="14">
        <v>80204250585</v>
      </c>
      <c r="C175" s="15" t="s">
        <v>84</v>
      </c>
      <c r="D175" s="15" t="s">
        <v>632</v>
      </c>
      <c r="E175" s="15" t="s">
        <v>48</v>
      </c>
      <c r="F175" s="15"/>
      <c r="G175" s="14"/>
      <c r="H175" s="14"/>
      <c r="I175" s="14"/>
      <c r="J175" s="32" t="s">
        <v>300</v>
      </c>
      <c r="K175" s="14"/>
      <c r="L175" s="15" t="s">
        <v>633</v>
      </c>
      <c r="M175" s="14"/>
      <c r="N175" s="14"/>
      <c r="O175" s="14"/>
      <c r="P175" s="14"/>
      <c r="Q175" s="35" t="s">
        <v>300</v>
      </c>
      <c r="R175" s="14"/>
      <c r="S175" s="28" t="s">
        <v>633</v>
      </c>
      <c r="T175" s="83">
        <v>200</v>
      </c>
      <c r="U175" s="58"/>
      <c r="V175" s="58"/>
      <c r="W175" s="46">
        <v>200</v>
      </c>
    </row>
    <row r="176" spans="1:23" s="13" customFormat="1" ht="105">
      <c r="A176" s="24" t="s">
        <v>634</v>
      </c>
      <c r="B176" s="14">
        <v>80204250585</v>
      </c>
      <c r="C176" s="15" t="s">
        <v>84</v>
      </c>
      <c r="D176" s="15" t="s">
        <v>632</v>
      </c>
      <c r="E176" s="15" t="s">
        <v>48</v>
      </c>
      <c r="F176" s="15"/>
      <c r="G176" s="14"/>
      <c r="H176" s="14"/>
      <c r="I176" s="14"/>
      <c r="J176" s="32" t="s">
        <v>635</v>
      </c>
      <c r="K176" s="14"/>
      <c r="L176" s="15" t="s">
        <v>636</v>
      </c>
      <c r="M176" s="14"/>
      <c r="N176" s="14"/>
      <c r="O176" s="14"/>
      <c r="P176" s="14"/>
      <c r="Q176" s="35" t="s">
        <v>635</v>
      </c>
      <c r="R176" s="14"/>
      <c r="S176" s="34" t="s">
        <v>369</v>
      </c>
      <c r="T176" s="83">
        <v>507.5</v>
      </c>
      <c r="U176" s="58"/>
      <c r="V176" s="58"/>
      <c r="W176" s="46">
        <v>507.5</v>
      </c>
    </row>
    <row r="177" spans="1:23" s="13" customFormat="1" ht="75">
      <c r="A177" s="24" t="s">
        <v>637</v>
      </c>
      <c r="B177" s="14">
        <v>80204250585</v>
      </c>
      <c r="C177" s="15" t="s">
        <v>84</v>
      </c>
      <c r="D177" s="15" t="s">
        <v>638</v>
      </c>
      <c r="E177" s="15" t="s">
        <v>48</v>
      </c>
      <c r="F177" s="15"/>
      <c r="H177" s="14"/>
      <c r="I177" s="14"/>
      <c r="J177" s="32" t="s">
        <v>189</v>
      </c>
      <c r="K177" s="14"/>
      <c r="L177" s="15" t="s">
        <v>639</v>
      </c>
      <c r="M177" s="14"/>
      <c r="O177" s="14"/>
      <c r="P177" s="14"/>
      <c r="Q177" s="35" t="s">
        <v>189</v>
      </c>
      <c r="R177" s="14"/>
      <c r="S177" s="28"/>
      <c r="T177" s="83">
        <v>1170</v>
      </c>
      <c r="U177" s="58">
        <v>43374</v>
      </c>
      <c r="V177" s="58">
        <v>43496</v>
      </c>
      <c r="W177" s="46">
        <v>0</v>
      </c>
    </row>
    <row r="178" spans="1:23" s="13" customFormat="1" ht="75">
      <c r="A178" s="24" t="s">
        <v>640</v>
      </c>
      <c r="B178" s="14">
        <v>80204250585</v>
      </c>
      <c r="C178" s="15" t="s">
        <v>84</v>
      </c>
      <c r="D178" s="15" t="s">
        <v>638</v>
      </c>
      <c r="E178" s="15" t="s">
        <v>48</v>
      </c>
      <c r="F178" s="15"/>
      <c r="H178" s="14"/>
      <c r="I178" s="14"/>
      <c r="J178" s="32" t="s">
        <v>190</v>
      </c>
      <c r="K178" s="14"/>
      <c r="L178" s="15" t="s">
        <v>191</v>
      </c>
      <c r="M178" s="14"/>
      <c r="O178" s="14"/>
      <c r="P178" s="14"/>
      <c r="Q178" s="35" t="s">
        <v>190</v>
      </c>
      <c r="R178" s="14"/>
      <c r="S178" s="28"/>
      <c r="T178" s="83">
        <v>6340</v>
      </c>
      <c r="U178" s="58">
        <v>43374</v>
      </c>
      <c r="V178" s="58">
        <v>43496</v>
      </c>
      <c r="W178" s="46">
        <v>0</v>
      </c>
    </row>
    <row r="179" spans="1:23" s="13" customFormat="1" ht="75">
      <c r="A179" s="24" t="s">
        <v>641</v>
      </c>
      <c r="B179" s="14">
        <v>80204250585</v>
      </c>
      <c r="C179" s="15" t="s">
        <v>84</v>
      </c>
      <c r="D179" s="15" t="s">
        <v>638</v>
      </c>
      <c r="E179" s="15" t="s">
        <v>48</v>
      </c>
      <c r="F179" s="15"/>
      <c r="H179" s="14"/>
      <c r="I179" s="14"/>
      <c r="J179" s="32" t="s">
        <v>192</v>
      </c>
      <c r="K179" s="14"/>
      <c r="L179" s="15" t="s">
        <v>193</v>
      </c>
      <c r="M179" s="14"/>
      <c r="O179" s="14"/>
      <c r="P179" s="14"/>
      <c r="Q179" s="35" t="s">
        <v>192</v>
      </c>
      <c r="R179" s="14"/>
      <c r="S179" s="28"/>
      <c r="T179" s="83">
        <v>2500</v>
      </c>
      <c r="U179" s="58">
        <v>43374</v>
      </c>
      <c r="V179" s="58">
        <v>43496</v>
      </c>
      <c r="W179" s="46">
        <v>0</v>
      </c>
    </row>
    <row r="180" spans="1:23" s="13" customFormat="1" ht="75">
      <c r="A180" s="24" t="s">
        <v>642</v>
      </c>
      <c r="B180" s="14">
        <v>80204250585</v>
      </c>
      <c r="C180" s="15" t="s">
        <v>84</v>
      </c>
      <c r="D180" s="15" t="s">
        <v>638</v>
      </c>
      <c r="E180" s="15" t="s">
        <v>48</v>
      </c>
      <c r="F180" s="15"/>
      <c r="H180" s="14"/>
      <c r="I180" s="14"/>
      <c r="J180" s="32" t="s">
        <v>194</v>
      </c>
      <c r="K180" s="14"/>
      <c r="L180" s="15" t="s">
        <v>195</v>
      </c>
      <c r="M180" s="14"/>
      <c r="O180" s="14"/>
      <c r="P180" s="14"/>
      <c r="Q180" s="35" t="s">
        <v>194</v>
      </c>
      <c r="R180" s="14"/>
      <c r="S180" s="28"/>
      <c r="T180" s="83">
        <v>4170</v>
      </c>
      <c r="U180" s="58">
        <v>43374</v>
      </c>
      <c r="V180" s="58">
        <v>43496</v>
      </c>
      <c r="W180" s="46">
        <v>0</v>
      </c>
    </row>
    <row r="181" spans="1:23" s="13" customFormat="1" ht="75">
      <c r="A181" s="24" t="s">
        <v>643</v>
      </c>
      <c r="B181" s="14">
        <v>80204250585</v>
      </c>
      <c r="C181" s="15" t="s">
        <v>84</v>
      </c>
      <c r="D181" s="15" t="s">
        <v>638</v>
      </c>
      <c r="E181" s="15" t="s">
        <v>48</v>
      </c>
      <c r="F181" s="15"/>
      <c r="H181" s="14"/>
      <c r="I181" s="14"/>
      <c r="J181" s="32" t="s">
        <v>196</v>
      </c>
      <c r="K181" s="14"/>
      <c r="L181" s="15" t="s">
        <v>644</v>
      </c>
      <c r="M181" s="14"/>
      <c r="O181" s="14"/>
      <c r="P181" s="14"/>
      <c r="Q181" s="35" t="s">
        <v>196</v>
      </c>
      <c r="R181" s="14"/>
      <c r="S181" s="28"/>
      <c r="T181" s="83">
        <v>1170</v>
      </c>
      <c r="U181" s="58">
        <v>43374</v>
      </c>
      <c r="V181" s="58">
        <v>43496</v>
      </c>
      <c r="W181" s="46">
        <v>0</v>
      </c>
    </row>
    <row r="182" spans="1:23" s="13" customFormat="1" ht="60">
      <c r="A182" s="24" t="s">
        <v>645</v>
      </c>
      <c r="B182" s="14">
        <v>80204250585</v>
      </c>
      <c r="C182" s="15" t="s">
        <v>84</v>
      </c>
      <c r="D182" s="15" t="s">
        <v>646</v>
      </c>
      <c r="E182" s="15" t="s">
        <v>48</v>
      </c>
      <c r="F182" s="15"/>
      <c r="H182" s="14"/>
      <c r="I182" s="14"/>
      <c r="J182" s="32" t="s">
        <v>647</v>
      </c>
      <c r="K182" s="14"/>
      <c r="L182" s="15" t="s">
        <v>648</v>
      </c>
      <c r="M182" s="14"/>
      <c r="O182" s="14"/>
      <c r="P182" s="14"/>
      <c r="Q182" s="35" t="s">
        <v>647</v>
      </c>
      <c r="R182" s="14"/>
      <c r="S182" s="28"/>
      <c r="T182" s="83">
        <v>4170</v>
      </c>
      <c r="U182" s="58">
        <v>43374</v>
      </c>
      <c r="V182" s="58">
        <v>43496</v>
      </c>
      <c r="W182" s="46">
        <v>0</v>
      </c>
    </row>
    <row r="183" spans="1:23" s="13" customFormat="1" ht="60">
      <c r="A183" s="24" t="s">
        <v>649</v>
      </c>
      <c r="B183" s="14">
        <v>80204250585</v>
      </c>
      <c r="C183" s="15" t="s">
        <v>84</v>
      </c>
      <c r="D183" s="15" t="s">
        <v>650</v>
      </c>
      <c r="E183" s="15" t="s">
        <v>48</v>
      </c>
      <c r="F183" s="15"/>
      <c r="H183" s="14"/>
      <c r="I183" s="14"/>
      <c r="J183" s="32" t="s">
        <v>197</v>
      </c>
      <c r="K183" s="14"/>
      <c r="L183" s="15" t="s">
        <v>198</v>
      </c>
      <c r="M183" s="14"/>
      <c r="O183" s="14"/>
      <c r="P183" s="14"/>
      <c r="Q183" s="35" t="s">
        <v>197</v>
      </c>
      <c r="R183" s="14"/>
      <c r="S183" s="28"/>
      <c r="T183" s="83">
        <v>1170</v>
      </c>
      <c r="U183" s="58">
        <v>43374</v>
      </c>
      <c r="V183" s="58">
        <v>43496</v>
      </c>
      <c r="W183" s="46">
        <v>0</v>
      </c>
    </row>
    <row r="184" spans="1:23" s="13" customFormat="1" ht="75">
      <c r="A184" s="24" t="s">
        <v>651</v>
      </c>
      <c r="B184" s="14">
        <v>80204250585</v>
      </c>
      <c r="C184" s="15" t="s">
        <v>84</v>
      </c>
      <c r="D184" s="15" t="s">
        <v>638</v>
      </c>
      <c r="E184" s="15" t="s">
        <v>48</v>
      </c>
      <c r="F184" s="15"/>
      <c r="H184" s="14"/>
      <c r="I184" s="14"/>
      <c r="J184" s="32" t="s">
        <v>199</v>
      </c>
      <c r="K184" s="14"/>
      <c r="L184" s="15" t="s">
        <v>652</v>
      </c>
      <c r="M184" s="14"/>
      <c r="O184" s="14"/>
      <c r="P184" s="14"/>
      <c r="Q184" s="35" t="s">
        <v>199</v>
      </c>
      <c r="R184" s="14"/>
      <c r="S184" s="28"/>
      <c r="T184" s="83">
        <v>1170</v>
      </c>
      <c r="U184" s="58">
        <v>43374</v>
      </c>
      <c r="V184" s="58">
        <v>43496</v>
      </c>
      <c r="W184" s="46">
        <v>0</v>
      </c>
    </row>
    <row r="185" spans="1:23" s="13" customFormat="1" ht="60">
      <c r="A185" s="24" t="s">
        <v>653</v>
      </c>
      <c r="B185" s="14">
        <v>80204250585</v>
      </c>
      <c r="C185" s="15" t="s">
        <v>84</v>
      </c>
      <c r="D185" s="15" t="s">
        <v>650</v>
      </c>
      <c r="E185" s="15" t="s">
        <v>48</v>
      </c>
      <c r="F185" s="15"/>
      <c r="H185" s="14"/>
      <c r="I185" s="14"/>
      <c r="J185" s="32" t="s">
        <v>200</v>
      </c>
      <c r="K185" s="14"/>
      <c r="L185" s="15" t="s">
        <v>654</v>
      </c>
      <c r="M185" s="14"/>
      <c r="O185" s="14"/>
      <c r="P185" s="14"/>
      <c r="Q185" s="35" t="s">
        <v>200</v>
      </c>
      <c r="R185" s="14"/>
      <c r="S185" s="28"/>
      <c r="T185" s="83">
        <v>5000</v>
      </c>
      <c r="U185" s="58">
        <v>43374</v>
      </c>
      <c r="V185" s="58">
        <v>43496</v>
      </c>
      <c r="W185" s="46">
        <v>0</v>
      </c>
    </row>
    <row r="186" spans="1:23" s="13" customFormat="1" ht="75">
      <c r="A186" s="24" t="s">
        <v>655</v>
      </c>
      <c r="B186" s="14">
        <v>80204250585</v>
      </c>
      <c r="C186" s="15" t="s">
        <v>84</v>
      </c>
      <c r="D186" s="15" t="s">
        <v>638</v>
      </c>
      <c r="E186" s="15" t="s">
        <v>48</v>
      </c>
      <c r="F186" s="15"/>
      <c r="H186" s="14"/>
      <c r="I186" s="14"/>
      <c r="J186" s="32" t="s">
        <v>201</v>
      </c>
      <c r="K186" s="14"/>
      <c r="L186" s="15" t="s">
        <v>202</v>
      </c>
      <c r="M186" s="14"/>
      <c r="O186" s="14"/>
      <c r="P186" s="14"/>
      <c r="Q186" s="35" t="s">
        <v>201</v>
      </c>
      <c r="R186" s="14"/>
      <c r="S186" s="28"/>
      <c r="T186" s="83">
        <v>5000</v>
      </c>
      <c r="U186" s="58">
        <v>43374</v>
      </c>
      <c r="V186" s="58">
        <v>43496</v>
      </c>
      <c r="W186" s="46">
        <v>0</v>
      </c>
    </row>
    <row r="187" spans="1:23" s="13" customFormat="1" ht="75">
      <c r="A187" s="24" t="s">
        <v>656</v>
      </c>
      <c r="B187" s="14">
        <v>80204250585</v>
      </c>
      <c r="C187" s="15" t="s">
        <v>84</v>
      </c>
      <c r="D187" s="15" t="s">
        <v>657</v>
      </c>
      <c r="E187" s="15" t="s">
        <v>48</v>
      </c>
      <c r="F187" s="15"/>
      <c r="H187" s="14"/>
      <c r="I187" s="14"/>
      <c r="J187" s="32" t="s">
        <v>658</v>
      </c>
      <c r="K187" s="14"/>
      <c r="L187" s="15" t="s">
        <v>659</v>
      </c>
      <c r="M187" s="14"/>
      <c r="O187" s="14"/>
      <c r="P187" s="14"/>
      <c r="Q187" s="35" t="s">
        <v>658</v>
      </c>
      <c r="R187" s="14"/>
      <c r="S187" s="28" t="s">
        <v>659</v>
      </c>
      <c r="T187" s="83">
        <v>6250</v>
      </c>
      <c r="U187" s="58"/>
      <c r="V187" s="58"/>
      <c r="W187" s="46">
        <v>6250</v>
      </c>
    </row>
    <row r="188" spans="1:23" s="13" customFormat="1" ht="105">
      <c r="A188" s="24" t="s">
        <v>660</v>
      </c>
      <c r="B188" s="14">
        <v>80204250585</v>
      </c>
      <c r="C188" s="15" t="s">
        <v>84</v>
      </c>
      <c r="D188" s="15" t="s">
        <v>661</v>
      </c>
      <c r="E188" s="15" t="s">
        <v>48</v>
      </c>
      <c r="F188" s="15"/>
      <c r="H188" s="14"/>
      <c r="I188" s="14"/>
      <c r="J188" s="32" t="s">
        <v>662</v>
      </c>
      <c r="K188" s="14"/>
      <c r="L188" s="15" t="s">
        <v>663</v>
      </c>
      <c r="M188" s="14"/>
      <c r="O188" s="14"/>
      <c r="P188" s="14"/>
      <c r="Q188" s="35" t="s">
        <v>662</v>
      </c>
      <c r="R188" s="14"/>
      <c r="S188" s="30" t="s">
        <v>663</v>
      </c>
      <c r="T188" s="83">
        <v>3323.16</v>
      </c>
      <c r="U188" s="58"/>
      <c r="V188" s="58"/>
      <c r="W188" s="46">
        <v>3323.16</v>
      </c>
    </row>
    <row r="189" spans="1:23" s="13" customFormat="1" ht="90">
      <c r="A189" s="24" t="s">
        <v>664</v>
      </c>
      <c r="B189" s="14">
        <v>80204250585</v>
      </c>
      <c r="C189" s="15" t="s">
        <v>420</v>
      </c>
      <c r="D189" s="15" t="s">
        <v>665</v>
      </c>
      <c r="E189" s="15" t="s">
        <v>48</v>
      </c>
      <c r="F189" s="15"/>
      <c r="H189" s="14"/>
      <c r="I189" s="14"/>
      <c r="J189" s="32">
        <v>13888401000</v>
      </c>
      <c r="K189" s="14"/>
      <c r="L189" s="15" t="s">
        <v>458</v>
      </c>
      <c r="M189" s="14"/>
      <c r="O189" s="14"/>
      <c r="P189" s="14"/>
      <c r="Q189" s="35">
        <v>13888401000</v>
      </c>
      <c r="R189" s="14"/>
      <c r="S189" s="28" t="s">
        <v>458</v>
      </c>
      <c r="T189" s="83">
        <v>1139.3399999999999</v>
      </c>
      <c r="U189" s="58">
        <v>43385</v>
      </c>
      <c r="V189" s="58">
        <v>43434</v>
      </c>
      <c r="W189" s="46">
        <v>1139.3399999999999</v>
      </c>
    </row>
    <row r="190" spans="1:23" s="13" customFormat="1" ht="135">
      <c r="A190" s="24" t="s">
        <v>666</v>
      </c>
      <c r="B190" s="14">
        <v>80204250585</v>
      </c>
      <c r="C190" s="15" t="s">
        <v>420</v>
      </c>
      <c r="D190" s="15" t="s">
        <v>667</v>
      </c>
      <c r="E190" s="15" t="s">
        <v>48</v>
      </c>
      <c r="F190" s="15"/>
      <c r="H190" s="14"/>
      <c r="I190" s="14"/>
      <c r="J190" s="32" t="s">
        <v>1255</v>
      </c>
      <c r="K190" s="14"/>
      <c r="L190" s="15" t="s">
        <v>611</v>
      </c>
      <c r="M190" s="14"/>
      <c r="O190" s="14"/>
      <c r="P190" s="14"/>
      <c r="Q190" s="32" t="s">
        <v>1255</v>
      </c>
      <c r="R190" s="14"/>
      <c r="S190" s="28" t="s">
        <v>611</v>
      </c>
      <c r="T190" s="83">
        <v>1500</v>
      </c>
      <c r="U190" s="58">
        <v>43434</v>
      </c>
      <c r="V190" s="58">
        <v>43496</v>
      </c>
      <c r="W190" s="46">
        <v>1500</v>
      </c>
    </row>
    <row r="191" spans="1:23" s="13" customFormat="1" ht="60">
      <c r="A191" s="24" t="s">
        <v>668</v>
      </c>
      <c r="B191" s="14">
        <v>80204250585</v>
      </c>
      <c r="C191" s="15" t="s">
        <v>420</v>
      </c>
      <c r="D191" s="15" t="s">
        <v>669</v>
      </c>
      <c r="E191" s="15" t="s">
        <v>48</v>
      </c>
      <c r="F191" s="15"/>
      <c r="H191" s="14"/>
      <c r="I191" s="14"/>
      <c r="J191" s="56" t="s">
        <v>1259</v>
      </c>
      <c r="K191" s="14"/>
      <c r="L191" s="15" t="s">
        <v>670</v>
      </c>
      <c r="M191" s="14"/>
      <c r="O191" s="14"/>
      <c r="P191" s="14"/>
      <c r="Q191" s="35" t="s">
        <v>1259</v>
      </c>
      <c r="R191" s="28"/>
      <c r="S191" s="30" t="s">
        <v>670</v>
      </c>
      <c r="T191" s="83">
        <v>550</v>
      </c>
      <c r="U191" s="58">
        <v>43389</v>
      </c>
      <c r="V191" s="58">
        <v>43390</v>
      </c>
      <c r="W191" s="46">
        <v>671</v>
      </c>
    </row>
    <row r="192" spans="1:23" s="13" customFormat="1" ht="90">
      <c r="A192" s="24" t="s">
        <v>671</v>
      </c>
      <c r="B192" s="14">
        <v>80204250585</v>
      </c>
      <c r="C192" s="15" t="s">
        <v>420</v>
      </c>
      <c r="D192" s="15" t="s">
        <v>672</v>
      </c>
      <c r="E192" s="15" t="s">
        <v>48</v>
      </c>
      <c r="F192" s="15"/>
      <c r="H192" s="14"/>
      <c r="I192" s="14"/>
      <c r="J192" s="32" t="s">
        <v>1251</v>
      </c>
      <c r="K192" s="14"/>
      <c r="L192" s="15" t="s">
        <v>557</v>
      </c>
      <c r="M192" s="14"/>
      <c r="O192" s="14"/>
      <c r="P192" s="14"/>
      <c r="Q192" s="32" t="s">
        <v>1251</v>
      </c>
      <c r="R192" s="14"/>
      <c r="S192" s="28" t="s">
        <v>557</v>
      </c>
      <c r="T192" s="83">
        <v>4114.53</v>
      </c>
      <c r="U192" s="58">
        <v>43395</v>
      </c>
      <c r="V192" s="58">
        <v>43496</v>
      </c>
      <c r="W192" s="46">
        <v>0</v>
      </c>
    </row>
    <row r="193" spans="1:23" s="13" customFormat="1" ht="75">
      <c r="A193" s="24" t="s">
        <v>673</v>
      </c>
      <c r="B193" s="14">
        <v>80204250585</v>
      </c>
      <c r="C193" s="15" t="s">
        <v>420</v>
      </c>
      <c r="D193" s="15" t="s">
        <v>674</v>
      </c>
      <c r="E193" s="15" t="s">
        <v>48</v>
      </c>
      <c r="F193" s="15"/>
      <c r="H193" s="14"/>
      <c r="I193" s="14"/>
      <c r="J193" s="32" t="s">
        <v>1257</v>
      </c>
      <c r="K193" s="14"/>
      <c r="L193" s="15" t="s">
        <v>675</v>
      </c>
      <c r="M193" s="14"/>
      <c r="O193" s="14"/>
      <c r="P193" s="14"/>
      <c r="Q193" s="35" t="s">
        <v>1257</v>
      </c>
      <c r="R193" s="14"/>
      <c r="S193" s="28" t="s">
        <v>675</v>
      </c>
      <c r="T193" s="83">
        <v>793.04</v>
      </c>
      <c r="U193" s="58">
        <v>43404</v>
      </c>
      <c r="V193" s="58">
        <v>43434</v>
      </c>
      <c r="W193" s="46">
        <v>430.72</v>
      </c>
    </row>
    <row r="194" spans="1:23" s="13" customFormat="1" ht="75">
      <c r="A194" s="24" t="s">
        <v>676</v>
      </c>
      <c r="B194" s="14">
        <v>80204250585</v>
      </c>
      <c r="C194" s="15" t="s">
        <v>420</v>
      </c>
      <c r="D194" s="15" t="s">
        <v>677</v>
      </c>
      <c r="E194" s="15" t="s">
        <v>48</v>
      </c>
      <c r="F194" s="15"/>
      <c r="H194" s="14"/>
      <c r="I194" s="14"/>
      <c r="J194" s="32" t="s">
        <v>678</v>
      </c>
      <c r="K194" s="14"/>
      <c r="L194" s="15" t="s">
        <v>679</v>
      </c>
      <c r="M194" s="14"/>
      <c r="O194" s="14"/>
      <c r="P194" s="14"/>
      <c r="Q194" s="35">
        <v>12169321002</v>
      </c>
      <c r="R194" s="14"/>
      <c r="S194" s="28" t="s">
        <v>680</v>
      </c>
      <c r="T194" s="83">
        <v>16950.21</v>
      </c>
      <c r="U194" s="58">
        <v>43415</v>
      </c>
      <c r="V194" s="58">
        <v>43483</v>
      </c>
      <c r="W194" s="46">
        <v>16950.21</v>
      </c>
    </row>
    <row r="195" spans="1:23" s="13" customFormat="1" ht="120">
      <c r="A195" s="24" t="s">
        <v>681</v>
      </c>
      <c r="B195" s="14">
        <v>80204250585</v>
      </c>
      <c r="C195" s="15" t="s">
        <v>420</v>
      </c>
      <c r="D195" s="15" t="s">
        <v>682</v>
      </c>
      <c r="E195" s="15" t="s">
        <v>48</v>
      </c>
      <c r="F195" s="15"/>
      <c r="H195" s="14"/>
      <c r="I195" s="14"/>
      <c r="J195" s="35" t="s">
        <v>409</v>
      </c>
      <c r="K195" s="14"/>
      <c r="L195" s="15" t="s">
        <v>683</v>
      </c>
      <c r="M195" s="14"/>
      <c r="O195" s="14"/>
      <c r="P195" s="14"/>
      <c r="Q195" s="35" t="s">
        <v>409</v>
      </c>
      <c r="R195" s="14"/>
      <c r="S195" s="28" t="s">
        <v>683</v>
      </c>
      <c r="T195" s="83">
        <v>3720</v>
      </c>
      <c r="U195" s="58">
        <v>43416</v>
      </c>
      <c r="V195" s="58">
        <v>43441</v>
      </c>
      <c r="W195" s="46">
        <v>0</v>
      </c>
    </row>
    <row r="196" spans="1:23" s="13" customFormat="1" ht="120">
      <c r="A196" s="24" t="s">
        <v>684</v>
      </c>
      <c r="B196" s="14">
        <v>80204250585</v>
      </c>
      <c r="C196" s="15" t="s">
        <v>420</v>
      </c>
      <c r="D196" s="15" t="s">
        <v>685</v>
      </c>
      <c r="E196" s="15" t="s">
        <v>39</v>
      </c>
      <c r="F196" s="15"/>
      <c r="H196" s="14"/>
      <c r="I196" s="14"/>
      <c r="J196" s="32"/>
      <c r="K196" s="14"/>
      <c r="L196" s="15"/>
      <c r="M196" s="14"/>
      <c r="O196" s="14"/>
      <c r="P196" s="14"/>
      <c r="Q196" s="35">
        <v>12066470159</v>
      </c>
      <c r="R196" s="14"/>
      <c r="S196" s="28" t="s">
        <v>686</v>
      </c>
      <c r="T196" s="83">
        <v>1679561.47</v>
      </c>
      <c r="U196" s="58">
        <v>43405</v>
      </c>
      <c r="V196" s="58">
        <v>44255</v>
      </c>
      <c r="W196" s="46">
        <f>374884.5+203333.18+4775.14+181833.18</f>
        <v>764826</v>
      </c>
    </row>
    <row r="197" spans="1:23" s="13" customFormat="1" ht="75">
      <c r="A197" s="24" t="s">
        <v>687</v>
      </c>
      <c r="B197" s="14">
        <v>80204250585</v>
      </c>
      <c r="C197" s="15" t="s">
        <v>420</v>
      </c>
      <c r="D197" s="15" t="s">
        <v>688</v>
      </c>
      <c r="E197" s="15" t="s">
        <v>48</v>
      </c>
      <c r="F197" s="15"/>
      <c r="H197" s="14"/>
      <c r="I197" s="14"/>
      <c r="J197" s="32"/>
      <c r="K197" s="14"/>
      <c r="L197" s="15"/>
      <c r="M197" s="14"/>
      <c r="O197" s="14"/>
      <c r="P197" s="14"/>
      <c r="Q197" s="35" t="s">
        <v>262</v>
      </c>
      <c r="R197" s="14"/>
      <c r="S197" s="34" t="s">
        <v>263</v>
      </c>
      <c r="T197" s="83">
        <v>36398.28</v>
      </c>
      <c r="U197" s="58">
        <v>43432</v>
      </c>
      <c r="V197" s="58">
        <v>44528</v>
      </c>
      <c r="W197" s="46">
        <v>36398.28</v>
      </c>
    </row>
    <row r="198" spans="1:23" s="13" customFormat="1" ht="105">
      <c r="A198" s="24" t="s">
        <v>689</v>
      </c>
      <c r="B198" s="14">
        <v>80204250585</v>
      </c>
      <c r="C198" s="15" t="s">
        <v>420</v>
      </c>
      <c r="D198" s="15" t="s">
        <v>690</v>
      </c>
      <c r="E198" s="15" t="s">
        <v>48</v>
      </c>
      <c r="F198" s="15"/>
      <c r="H198" s="14"/>
      <c r="I198" s="14"/>
      <c r="J198" s="32" t="s">
        <v>691</v>
      </c>
      <c r="K198" s="14"/>
      <c r="L198" s="15" t="s">
        <v>692</v>
      </c>
      <c r="M198" s="14"/>
      <c r="O198" s="14"/>
      <c r="P198" s="14"/>
      <c r="Q198" s="35" t="s">
        <v>691</v>
      </c>
      <c r="R198" s="14"/>
      <c r="S198" s="28" t="s">
        <v>692</v>
      </c>
      <c r="T198" s="83">
        <v>3500</v>
      </c>
      <c r="U198" s="58">
        <v>43427</v>
      </c>
      <c r="V198" s="58">
        <v>43480</v>
      </c>
      <c r="W198" s="46">
        <v>3500</v>
      </c>
    </row>
    <row r="199" spans="1:23" s="13" customFormat="1" ht="90">
      <c r="A199" s="24" t="s">
        <v>693</v>
      </c>
      <c r="B199" s="14">
        <v>80204250585</v>
      </c>
      <c r="C199" s="15" t="s">
        <v>420</v>
      </c>
      <c r="D199" s="15" t="s">
        <v>694</v>
      </c>
      <c r="E199" s="15" t="s">
        <v>48</v>
      </c>
      <c r="F199" s="15"/>
      <c r="H199" s="14"/>
      <c r="I199" s="14"/>
      <c r="J199" s="32" t="s">
        <v>1251</v>
      </c>
      <c r="K199" s="14"/>
      <c r="L199" s="15" t="s">
        <v>557</v>
      </c>
      <c r="M199" s="14"/>
      <c r="O199" s="14"/>
      <c r="P199" s="14"/>
      <c r="Q199" s="32" t="s">
        <v>1251</v>
      </c>
      <c r="R199" s="14"/>
      <c r="S199" s="28" t="s">
        <v>557</v>
      </c>
      <c r="T199" s="83">
        <v>3550.79</v>
      </c>
      <c r="U199" s="58">
        <v>43441</v>
      </c>
      <c r="V199" s="58">
        <v>43496</v>
      </c>
      <c r="W199" s="46">
        <v>0</v>
      </c>
    </row>
    <row r="200" spans="1:23" s="13" customFormat="1" ht="75">
      <c r="A200" s="24" t="s">
        <v>695</v>
      </c>
      <c r="B200" s="14">
        <v>80204250585</v>
      </c>
      <c r="C200" s="15" t="s">
        <v>420</v>
      </c>
      <c r="D200" s="15" t="s">
        <v>696</v>
      </c>
      <c r="E200" s="15" t="s">
        <v>39</v>
      </c>
      <c r="F200" s="15"/>
      <c r="H200" s="14"/>
      <c r="I200" s="14"/>
      <c r="J200" s="32"/>
      <c r="K200" s="14"/>
      <c r="L200" s="15"/>
      <c r="M200" s="14"/>
      <c r="O200" s="14"/>
      <c r="P200" s="14"/>
      <c r="Q200" s="35" t="s">
        <v>451</v>
      </c>
      <c r="R200" s="14"/>
      <c r="S200" s="28" t="s">
        <v>428</v>
      </c>
      <c r="T200" s="83">
        <v>30916.7</v>
      </c>
      <c r="U200" s="58">
        <v>43405</v>
      </c>
      <c r="V200" s="58">
        <v>44255</v>
      </c>
      <c r="W200" s="46">
        <f>6625+(3312.5*5)</f>
        <v>23187.5</v>
      </c>
    </row>
    <row r="201" spans="1:23" s="13" customFormat="1" ht="90">
      <c r="A201" s="24" t="s">
        <v>697</v>
      </c>
      <c r="B201" s="14">
        <v>80204250585</v>
      </c>
      <c r="C201" s="15" t="s">
        <v>420</v>
      </c>
      <c r="D201" s="15" t="s">
        <v>698</v>
      </c>
      <c r="E201" s="15" t="s">
        <v>48</v>
      </c>
      <c r="F201" s="15"/>
      <c r="H201" s="14"/>
      <c r="I201" s="14"/>
      <c r="J201" s="32">
        <v>12169321002</v>
      </c>
      <c r="K201" s="14"/>
      <c r="L201" s="15" t="s">
        <v>680</v>
      </c>
      <c r="M201" s="14"/>
      <c r="O201" s="14"/>
      <c r="P201" s="14"/>
      <c r="Q201" s="35">
        <v>12169321002</v>
      </c>
      <c r="R201" s="14"/>
      <c r="S201" s="28" t="s">
        <v>680</v>
      </c>
      <c r="T201" s="83">
        <v>2799.08</v>
      </c>
      <c r="U201" s="58">
        <v>43441</v>
      </c>
      <c r="V201" s="58">
        <v>43496</v>
      </c>
      <c r="W201" s="46">
        <v>2799.08</v>
      </c>
    </row>
    <row r="202" spans="1:23" s="13" customFormat="1" ht="90">
      <c r="A202" s="24" t="s">
        <v>699</v>
      </c>
      <c r="B202" s="14">
        <v>80204250585</v>
      </c>
      <c r="C202" s="15" t="s">
        <v>420</v>
      </c>
      <c r="D202" s="15" t="s">
        <v>700</v>
      </c>
      <c r="E202" s="15" t="s">
        <v>48</v>
      </c>
      <c r="F202" s="15"/>
      <c r="H202" s="14"/>
      <c r="I202" s="14"/>
      <c r="J202" s="32" t="s">
        <v>1258</v>
      </c>
      <c r="K202" s="14"/>
      <c r="L202" s="15" t="s">
        <v>701</v>
      </c>
      <c r="M202" s="14"/>
      <c r="O202" s="14"/>
      <c r="P202" s="14"/>
      <c r="Q202" s="35" t="s">
        <v>1258</v>
      </c>
      <c r="R202" s="14"/>
      <c r="S202" s="28" t="s">
        <v>701</v>
      </c>
      <c r="T202" s="83">
        <v>456</v>
      </c>
      <c r="U202" s="58">
        <v>43451</v>
      </c>
      <c r="V202" s="58">
        <v>43453</v>
      </c>
      <c r="W202" s="46">
        <v>456</v>
      </c>
    </row>
    <row r="203" spans="1:23" s="13" customFormat="1" ht="60">
      <c r="A203" s="24" t="s">
        <v>702</v>
      </c>
      <c r="B203" s="14">
        <v>80204250585</v>
      </c>
      <c r="C203" s="15" t="s">
        <v>420</v>
      </c>
      <c r="D203" s="15" t="s">
        <v>703</v>
      </c>
      <c r="E203" s="15" t="s">
        <v>48</v>
      </c>
      <c r="F203" s="15"/>
      <c r="H203" s="14"/>
      <c r="I203" s="14"/>
      <c r="J203" s="32" t="s">
        <v>704</v>
      </c>
      <c r="K203" s="14"/>
      <c r="L203" s="15" t="s">
        <v>705</v>
      </c>
      <c r="M203" s="14"/>
      <c r="O203" s="14"/>
      <c r="P203" s="14"/>
      <c r="Q203" s="35" t="s">
        <v>704</v>
      </c>
      <c r="R203" s="14"/>
      <c r="S203" s="28" t="s">
        <v>705</v>
      </c>
      <c r="T203" s="83">
        <v>9450</v>
      </c>
      <c r="U203" s="58">
        <v>43432</v>
      </c>
      <c r="V203" s="58">
        <v>43454</v>
      </c>
      <c r="W203" s="46">
        <v>9450</v>
      </c>
    </row>
    <row r="204" spans="1:23" s="13" customFormat="1" ht="60">
      <c r="A204" s="24" t="s">
        <v>706</v>
      </c>
      <c r="B204" s="14">
        <v>80204250585</v>
      </c>
      <c r="C204" s="15" t="s">
        <v>420</v>
      </c>
      <c r="D204" s="15" t="s">
        <v>707</v>
      </c>
      <c r="E204" s="15" t="s">
        <v>39</v>
      </c>
      <c r="F204" s="15"/>
      <c r="H204" s="14"/>
      <c r="I204" s="14"/>
      <c r="J204" s="32"/>
      <c r="K204" s="14"/>
      <c r="L204" s="15"/>
      <c r="M204" s="14"/>
      <c r="O204" s="14"/>
      <c r="P204" s="14"/>
      <c r="Q204" s="35"/>
      <c r="R204" s="14"/>
      <c r="S204" s="28" t="s">
        <v>708</v>
      </c>
      <c r="T204" s="83">
        <v>11833.33</v>
      </c>
      <c r="U204" s="58">
        <v>43466</v>
      </c>
      <c r="V204" s="58">
        <v>43830</v>
      </c>
      <c r="W204" s="46">
        <v>0</v>
      </c>
    </row>
    <row r="205" spans="1:23" s="13" customFormat="1" ht="45">
      <c r="A205" s="24" t="s">
        <v>709</v>
      </c>
      <c r="B205" s="14">
        <v>80204250585</v>
      </c>
      <c r="C205" s="15" t="s">
        <v>420</v>
      </c>
      <c r="D205" s="15" t="s">
        <v>710</v>
      </c>
      <c r="E205" s="15" t="s">
        <v>39</v>
      </c>
      <c r="F205" s="15"/>
      <c r="H205" s="14"/>
      <c r="I205" s="14"/>
      <c r="J205" s="32"/>
      <c r="K205" s="14"/>
      <c r="L205" s="15"/>
      <c r="M205" s="14"/>
      <c r="O205" s="14"/>
      <c r="P205" s="14"/>
      <c r="Q205" s="35"/>
      <c r="R205" s="14"/>
      <c r="S205" s="28" t="s">
        <v>711</v>
      </c>
      <c r="T205" s="83">
        <v>14400</v>
      </c>
      <c r="U205" s="58">
        <v>43466</v>
      </c>
      <c r="V205" s="58">
        <v>43830</v>
      </c>
      <c r="W205" s="46">
        <v>13967.21</v>
      </c>
    </row>
    <row r="206" spans="1:23" s="13" customFormat="1" ht="45">
      <c r="A206" s="24" t="s">
        <v>712</v>
      </c>
      <c r="B206" s="14">
        <v>80204250585</v>
      </c>
      <c r="C206" s="15" t="s">
        <v>420</v>
      </c>
      <c r="D206" s="15" t="s">
        <v>713</v>
      </c>
      <c r="E206" s="15" t="s">
        <v>39</v>
      </c>
      <c r="F206" s="15"/>
      <c r="H206" s="14"/>
      <c r="I206" s="14"/>
      <c r="J206" s="32"/>
      <c r="K206" s="14"/>
      <c r="L206" s="15"/>
      <c r="M206" s="14"/>
      <c r="O206" s="14"/>
      <c r="P206" s="14"/>
      <c r="Q206" s="35"/>
      <c r="R206" s="14"/>
      <c r="S206" s="28" t="s">
        <v>714</v>
      </c>
      <c r="T206" s="83">
        <v>40000</v>
      </c>
      <c r="U206" s="58">
        <v>43466</v>
      </c>
      <c r="V206" s="58">
        <v>43830</v>
      </c>
      <c r="W206" s="46">
        <v>0</v>
      </c>
    </row>
    <row r="207" spans="1:23" s="13" customFormat="1" ht="75">
      <c r="A207" s="24" t="s">
        <v>715</v>
      </c>
      <c r="B207" s="14">
        <v>80204250585</v>
      </c>
      <c r="C207" s="15" t="s">
        <v>420</v>
      </c>
      <c r="D207" s="15" t="s">
        <v>716</v>
      </c>
      <c r="E207" s="15" t="s">
        <v>39</v>
      </c>
      <c r="F207" s="15"/>
      <c r="H207" s="14"/>
      <c r="I207" s="14"/>
      <c r="J207" s="32"/>
      <c r="K207" s="14"/>
      <c r="L207" s="15"/>
      <c r="M207" s="14"/>
      <c r="O207" s="14"/>
      <c r="P207" s="14"/>
      <c r="Q207" s="35" t="s">
        <v>1271</v>
      </c>
      <c r="R207" s="14"/>
      <c r="S207" s="28" t="s">
        <v>425</v>
      </c>
      <c r="T207" s="83">
        <v>9342.08</v>
      </c>
      <c r="U207" s="58">
        <v>43466</v>
      </c>
      <c r="V207" s="58">
        <v>43830</v>
      </c>
      <c r="W207" s="46">
        <v>9342.08</v>
      </c>
    </row>
    <row r="208" spans="1:23" s="13" customFormat="1" ht="75">
      <c r="A208" s="24" t="s">
        <v>717</v>
      </c>
      <c r="B208" s="14">
        <v>80204250585</v>
      </c>
      <c r="C208" s="15" t="s">
        <v>420</v>
      </c>
      <c r="D208" s="15" t="s">
        <v>718</v>
      </c>
      <c r="E208" s="15" t="s">
        <v>39</v>
      </c>
      <c r="F208" s="15"/>
      <c r="H208" s="14"/>
      <c r="I208" s="14"/>
      <c r="J208" s="32"/>
      <c r="K208" s="14"/>
      <c r="L208" s="15"/>
      <c r="M208" s="14"/>
      <c r="O208" s="14"/>
      <c r="P208" s="14"/>
      <c r="Q208" s="35">
        <v>10295850969</v>
      </c>
      <c r="R208" s="14"/>
      <c r="S208" s="28" t="s">
        <v>719</v>
      </c>
      <c r="T208" s="83">
        <v>16020</v>
      </c>
      <c r="U208" s="58">
        <v>43466</v>
      </c>
      <c r="V208" s="58">
        <v>43830</v>
      </c>
      <c r="W208" s="46">
        <v>0</v>
      </c>
    </row>
    <row r="209" spans="1:23" s="13" customFormat="1" ht="60">
      <c r="A209" s="37">
        <v>7721605605</v>
      </c>
      <c r="B209" s="14">
        <v>80204250585</v>
      </c>
      <c r="C209" s="15" t="s">
        <v>420</v>
      </c>
      <c r="D209" s="15" t="s">
        <v>720</v>
      </c>
      <c r="E209" s="15" t="s">
        <v>39</v>
      </c>
      <c r="F209" s="15"/>
      <c r="H209" s="14"/>
      <c r="I209" s="14"/>
      <c r="J209" s="32"/>
      <c r="K209" s="14"/>
      <c r="L209" s="15"/>
      <c r="M209" s="14"/>
      <c r="O209" s="14"/>
      <c r="P209" s="14"/>
      <c r="Q209" s="32" t="s">
        <v>385</v>
      </c>
      <c r="R209" s="14"/>
      <c r="S209" s="28" t="s">
        <v>721</v>
      </c>
      <c r="T209" s="83">
        <v>41900</v>
      </c>
      <c r="U209" s="58">
        <v>43466</v>
      </c>
      <c r="V209" s="58">
        <v>43830</v>
      </c>
      <c r="W209" s="46">
        <v>41900</v>
      </c>
    </row>
    <row r="210" spans="1:23" s="13" customFormat="1" ht="75">
      <c r="A210" s="24" t="s">
        <v>722</v>
      </c>
      <c r="B210" s="14">
        <v>80204250585</v>
      </c>
      <c r="C210" s="15" t="s">
        <v>420</v>
      </c>
      <c r="D210" s="15" t="s">
        <v>723</v>
      </c>
      <c r="E210" s="15" t="s">
        <v>39</v>
      </c>
      <c r="F210" s="15"/>
      <c r="H210" s="14"/>
      <c r="I210" s="14"/>
      <c r="J210" s="32"/>
      <c r="K210" s="14"/>
      <c r="L210" s="15"/>
      <c r="M210" s="14"/>
      <c r="O210" s="14"/>
      <c r="P210" s="14"/>
      <c r="Q210" s="35">
        <v>10295850969</v>
      </c>
      <c r="R210" s="14"/>
      <c r="S210" s="28" t="s">
        <v>719</v>
      </c>
      <c r="T210" s="83">
        <v>30600</v>
      </c>
      <c r="U210" s="58">
        <v>43466</v>
      </c>
      <c r="V210" s="58">
        <v>43830</v>
      </c>
      <c r="W210" s="46">
        <v>23064.75</v>
      </c>
    </row>
    <row r="211" spans="1:23" s="13" customFormat="1" ht="45">
      <c r="A211" s="24" t="s">
        <v>724</v>
      </c>
      <c r="B211" s="14">
        <v>80204250585</v>
      </c>
      <c r="C211" s="15" t="s">
        <v>420</v>
      </c>
      <c r="D211" s="15" t="s">
        <v>725</v>
      </c>
      <c r="E211" s="15" t="s">
        <v>39</v>
      </c>
      <c r="F211" s="15"/>
      <c r="H211" s="14"/>
      <c r="I211" s="14"/>
      <c r="J211" s="32"/>
      <c r="K211" s="14"/>
      <c r="L211" s="15"/>
      <c r="M211" s="14"/>
      <c r="O211" s="14"/>
      <c r="P211" s="14"/>
      <c r="Q211" s="35">
        <v>11139860156</v>
      </c>
      <c r="R211" s="14"/>
      <c r="S211" s="28" t="s">
        <v>726</v>
      </c>
      <c r="T211" s="83">
        <v>41800</v>
      </c>
      <c r="U211" s="58">
        <v>43466</v>
      </c>
      <c r="V211" s="58">
        <v>43830</v>
      </c>
      <c r="W211" s="46">
        <v>41800</v>
      </c>
    </row>
    <row r="212" spans="1:23" s="13" customFormat="1" ht="60">
      <c r="A212" s="24" t="s">
        <v>727</v>
      </c>
      <c r="B212" s="14">
        <v>80204250585</v>
      </c>
      <c r="C212" s="15" t="s">
        <v>420</v>
      </c>
      <c r="D212" s="15" t="s">
        <v>728</v>
      </c>
      <c r="E212" s="15" t="s">
        <v>39</v>
      </c>
      <c r="F212" s="15"/>
      <c r="H212" s="14"/>
      <c r="I212" s="14"/>
      <c r="J212" s="32"/>
      <c r="K212" s="14"/>
      <c r="L212" s="15"/>
      <c r="M212" s="14"/>
      <c r="O212" s="14"/>
      <c r="P212" s="14"/>
      <c r="Q212" s="35" t="s">
        <v>1638</v>
      </c>
      <c r="R212" s="14"/>
      <c r="S212" s="28" t="s">
        <v>729</v>
      </c>
      <c r="T212" s="83">
        <v>5500</v>
      </c>
      <c r="U212" s="58">
        <v>43466</v>
      </c>
      <c r="V212" s="58">
        <v>43830</v>
      </c>
      <c r="W212" s="46">
        <v>5500</v>
      </c>
    </row>
    <row r="213" spans="1:23" s="13" customFormat="1" ht="60">
      <c r="A213" s="24" t="s">
        <v>730</v>
      </c>
      <c r="B213" s="14">
        <v>80204250585</v>
      </c>
      <c r="C213" s="15" t="s">
        <v>420</v>
      </c>
      <c r="D213" s="15" t="s">
        <v>731</v>
      </c>
      <c r="E213" s="15" t="s">
        <v>39</v>
      </c>
      <c r="F213" s="15"/>
      <c r="H213" s="14"/>
      <c r="I213" s="14"/>
      <c r="J213" s="32"/>
      <c r="K213" s="14"/>
      <c r="L213" s="15"/>
      <c r="M213" s="14"/>
      <c r="O213" s="14"/>
      <c r="P213" s="14"/>
      <c r="Q213" s="35">
        <v>13211660157</v>
      </c>
      <c r="R213" s="14"/>
      <c r="S213" s="28" t="s">
        <v>732</v>
      </c>
      <c r="T213" s="83">
        <v>12000</v>
      </c>
      <c r="U213" s="58">
        <v>43466</v>
      </c>
      <c r="V213" s="58">
        <v>43830</v>
      </c>
      <c r="W213" s="46">
        <v>12000</v>
      </c>
    </row>
    <row r="214" spans="1:23" s="13" customFormat="1" ht="60">
      <c r="A214" s="26" t="s">
        <v>733</v>
      </c>
      <c r="B214" s="14">
        <v>80204250585</v>
      </c>
      <c r="C214" s="15" t="s">
        <v>420</v>
      </c>
      <c r="D214" s="15" t="s">
        <v>734</v>
      </c>
      <c r="E214" s="15" t="s">
        <v>39</v>
      </c>
      <c r="F214" s="15"/>
      <c r="H214" s="14"/>
      <c r="I214" s="14"/>
      <c r="J214" s="32"/>
      <c r="K214" s="14"/>
      <c r="L214" s="15"/>
      <c r="M214" s="14"/>
      <c r="O214" s="14"/>
      <c r="P214" s="14"/>
      <c r="Q214" s="35" t="s">
        <v>735</v>
      </c>
      <c r="R214" s="14"/>
      <c r="S214" s="28" t="s">
        <v>736</v>
      </c>
      <c r="T214" s="83">
        <v>39000</v>
      </c>
      <c r="U214" s="58">
        <v>43466</v>
      </c>
      <c r="V214" s="58">
        <v>43830</v>
      </c>
      <c r="W214" s="46">
        <f>29250+9750</f>
        <v>39000</v>
      </c>
    </row>
    <row r="215" spans="1:23" s="13" customFormat="1" ht="45">
      <c r="A215" s="24" t="s">
        <v>737</v>
      </c>
      <c r="B215" s="14">
        <v>80204250585</v>
      </c>
      <c r="C215" s="15" t="s">
        <v>420</v>
      </c>
      <c r="D215" s="15" t="s">
        <v>738</v>
      </c>
      <c r="E215" s="15" t="s">
        <v>39</v>
      </c>
      <c r="F215" s="15"/>
      <c r="H215" s="14"/>
      <c r="I215" s="14"/>
      <c r="J215" s="32"/>
      <c r="K215" s="14"/>
      <c r="L215" s="15"/>
      <c r="M215" s="14"/>
      <c r="O215" s="14"/>
      <c r="P215" s="14"/>
      <c r="Q215" s="35">
        <v>10100001006</v>
      </c>
      <c r="R215" s="14"/>
      <c r="S215" s="28" t="s">
        <v>739</v>
      </c>
      <c r="T215" s="83">
        <v>18600</v>
      </c>
      <c r="U215" s="58">
        <v>43466</v>
      </c>
      <c r="V215" s="58">
        <v>43830</v>
      </c>
      <c r="W215" s="46">
        <v>18600</v>
      </c>
    </row>
    <row r="216" spans="1:23" s="13" customFormat="1" ht="60">
      <c r="A216" s="24" t="s">
        <v>740</v>
      </c>
      <c r="B216" s="14">
        <v>80204250585</v>
      </c>
      <c r="C216" s="15" t="s">
        <v>420</v>
      </c>
      <c r="D216" s="15" t="s">
        <v>741</v>
      </c>
      <c r="E216" s="15" t="s">
        <v>39</v>
      </c>
      <c r="F216" s="15"/>
      <c r="H216" s="14"/>
      <c r="I216" s="14"/>
      <c r="J216" s="32"/>
      <c r="K216" s="14"/>
      <c r="L216" s="15"/>
      <c r="M216" s="14"/>
      <c r="O216" s="14"/>
      <c r="P216" s="14"/>
      <c r="Q216" s="35">
        <v>10100001006</v>
      </c>
      <c r="R216" s="14"/>
      <c r="S216" s="28" t="s">
        <v>739</v>
      </c>
      <c r="T216" s="83">
        <v>13400</v>
      </c>
      <c r="U216" s="58">
        <v>43466</v>
      </c>
      <c r="V216" s="58">
        <v>43830</v>
      </c>
      <c r="W216" s="46">
        <v>13400</v>
      </c>
    </row>
    <row r="217" spans="1:23" s="13" customFormat="1" ht="90">
      <c r="A217" s="24" t="s">
        <v>742</v>
      </c>
      <c r="B217" s="14">
        <v>80204250585</v>
      </c>
      <c r="C217" s="15" t="s">
        <v>420</v>
      </c>
      <c r="D217" s="15" t="s">
        <v>743</v>
      </c>
      <c r="E217" s="15" t="s">
        <v>39</v>
      </c>
      <c r="F217" s="15"/>
      <c r="H217" s="14"/>
      <c r="I217" s="14"/>
      <c r="J217" s="32"/>
      <c r="K217" s="14"/>
      <c r="L217" s="15"/>
      <c r="M217" s="14"/>
      <c r="O217" s="14"/>
      <c r="P217" s="14"/>
      <c r="Q217" s="35">
        <v>13014760154</v>
      </c>
      <c r="R217" s="14"/>
      <c r="S217" s="28" t="s">
        <v>422</v>
      </c>
      <c r="T217" s="83">
        <v>16436.59</v>
      </c>
      <c r="U217" s="58">
        <v>43466</v>
      </c>
      <c r="V217" s="58">
        <v>43830</v>
      </c>
      <c r="W217" s="46">
        <v>16436.59</v>
      </c>
    </row>
    <row r="218" spans="1:23" s="13" customFormat="1" ht="60">
      <c r="A218" s="24" t="s">
        <v>744</v>
      </c>
      <c r="B218" s="14">
        <v>80204250585</v>
      </c>
      <c r="C218" s="15" t="s">
        <v>420</v>
      </c>
      <c r="D218" s="15" t="s">
        <v>745</v>
      </c>
      <c r="E218" s="15" t="s">
        <v>39</v>
      </c>
      <c r="F218" s="15"/>
      <c r="H218" s="14"/>
      <c r="I218" s="14"/>
      <c r="J218" s="32"/>
      <c r="K218" s="14"/>
      <c r="L218" s="15"/>
      <c r="M218" s="14"/>
      <c r="O218" s="14"/>
      <c r="P218" s="14"/>
      <c r="Q218" s="35" t="s">
        <v>360</v>
      </c>
      <c r="R218" s="14"/>
      <c r="S218" s="30" t="s">
        <v>746</v>
      </c>
      <c r="T218" s="83">
        <v>15298.3</v>
      </c>
      <c r="U218" s="58">
        <v>43466</v>
      </c>
      <c r="V218" s="58">
        <v>43830</v>
      </c>
      <c r="W218" s="47">
        <v>7610.91</v>
      </c>
    </row>
    <row r="219" spans="1:23" s="13" customFormat="1" ht="60">
      <c r="A219" s="24" t="s">
        <v>747</v>
      </c>
      <c r="B219" s="14">
        <v>80204250585</v>
      </c>
      <c r="C219" s="15" t="s">
        <v>420</v>
      </c>
      <c r="D219" s="15" t="s">
        <v>748</v>
      </c>
      <c r="E219" s="15" t="s">
        <v>39</v>
      </c>
      <c r="F219" s="15"/>
      <c r="H219" s="14"/>
      <c r="I219" s="14"/>
      <c r="J219" s="32"/>
      <c r="K219" s="14"/>
      <c r="L219" s="15"/>
      <c r="M219" s="14"/>
      <c r="O219" s="14"/>
      <c r="P219" s="14"/>
      <c r="Q219" s="35">
        <v>391130580</v>
      </c>
      <c r="R219" s="14"/>
      <c r="S219" s="28" t="s">
        <v>749</v>
      </c>
      <c r="T219" s="83">
        <v>35870.43</v>
      </c>
      <c r="U219" s="58">
        <v>43466</v>
      </c>
      <c r="V219" s="58">
        <v>43830</v>
      </c>
      <c r="W219" s="46">
        <v>35870.43</v>
      </c>
    </row>
    <row r="220" spans="1:23" s="13" customFormat="1" ht="60">
      <c r="A220" s="24" t="s">
        <v>750</v>
      </c>
      <c r="B220" s="14">
        <v>80204250585</v>
      </c>
      <c r="C220" s="15" t="s">
        <v>420</v>
      </c>
      <c r="D220" s="15" t="s">
        <v>751</v>
      </c>
      <c r="E220" s="15" t="s">
        <v>39</v>
      </c>
      <c r="F220" s="15"/>
      <c r="H220" s="14"/>
      <c r="I220" s="14"/>
      <c r="J220" s="32"/>
      <c r="K220" s="14"/>
      <c r="L220" s="15"/>
      <c r="M220" s="14"/>
      <c r="O220" s="14"/>
      <c r="P220" s="14"/>
      <c r="Q220" s="35" t="s">
        <v>372</v>
      </c>
      <c r="R220" s="14"/>
      <c r="S220" s="28" t="s">
        <v>373</v>
      </c>
      <c r="T220" s="83">
        <v>30000</v>
      </c>
      <c r="U220" s="58">
        <v>43466</v>
      </c>
      <c r="V220" s="58">
        <v>43830</v>
      </c>
      <c r="W220" s="46">
        <v>30000</v>
      </c>
    </row>
    <row r="221" spans="1:23" s="13" customFormat="1" ht="75">
      <c r="A221" s="24" t="s">
        <v>752</v>
      </c>
      <c r="B221" s="14">
        <v>80204250585</v>
      </c>
      <c r="C221" s="15" t="s">
        <v>420</v>
      </c>
      <c r="D221" s="15" t="s">
        <v>753</v>
      </c>
      <c r="E221" s="15" t="s">
        <v>39</v>
      </c>
      <c r="F221" s="15"/>
      <c r="H221" s="14"/>
      <c r="I221" s="14"/>
      <c r="J221" s="32"/>
      <c r="K221" s="14"/>
      <c r="L221" s="15"/>
      <c r="M221" s="14"/>
      <c r="O221" s="14"/>
      <c r="P221" s="14"/>
      <c r="Q221" s="35" t="s">
        <v>368</v>
      </c>
      <c r="R221" s="14"/>
      <c r="S221" s="34" t="s">
        <v>369</v>
      </c>
      <c r="T221" s="83">
        <v>65000</v>
      </c>
      <c r="U221" s="58">
        <v>43466</v>
      </c>
      <c r="V221" s="58">
        <v>43830</v>
      </c>
      <c r="W221" s="46">
        <v>65000</v>
      </c>
    </row>
    <row r="222" spans="1:23" s="13" customFormat="1" ht="45">
      <c r="A222" s="24" t="s">
        <v>747</v>
      </c>
      <c r="B222" s="14">
        <v>80204250585</v>
      </c>
      <c r="C222" s="15" t="s">
        <v>420</v>
      </c>
      <c r="D222" s="15" t="s">
        <v>755</v>
      </c>
      <c r="E222" s="15" t="s">
        <v>39</v>
      </c>
      <c r="F222" s="15"/>
      <c r="H222" s="14"/>
      <c r="I222" s="14"/>
      <c r="J222" s="32"/>
      <c r="K222" s="14"/>
      <c r="L222" s="15"/>
      <c r="M222" s="14"/>
      <c r="O222" s="14"/>
      <c r="P222" s="14"/>
      <c r="Q222" s="35">
        <v>391130580</v>
      </c>
      <c r="R222" s="14"/>
      <c r="S222" s="28" t="s">
        <v>749</v>
      </c>
      <c r="T222" s="83">
        <v>759</v>
      </c>
      <c r="U222" s="58">
        <v>43466</v>
      </c>
      <c r="V222" s="58">
        <v>43830</v>
      </c>
      <c r="W222" s="46">
        <v>759</v>
      </c>
    </row>
    <row r="223" spans="1:23" s="13" customFormat="1" ht="409.5">
      <c r="A223" s="24" t="s">
        <v>756</v>
      </c>
      <c r="B223" s="14">
        <v>80204250585</v>
      </c>
      <c r="C223" s="15" t="s">
        <v>420</v>
      </c>
      <c r="D223" s="15" t="s">
        <v>757</v>
      </c>
      <c r="E223" s="15" t="s">
        <v>43</v>
      </c>
      <c r="F223" s="15"/>
      <c r="H223" s="14"/>
      <c r="I223" s="14"/>
      <c r="J223" s="32" t="s">
        <v>1207</v>
      </c>
      <c r="K223" s="14"/>
      <c r="L223" s="16" t="s">
        <v>1279</v>
      </c>
      <c r="M223" s="14"/>
      <c r="O223" s="14"/>
      <c r="P223" s="14"/>
      <c r="Q223" s="35" t="s">
        <v>1206</v>
      </c>
      <c r="R223" s="14"/>
      <c r="S223" s="28" t="s">
        <v>1205</v>
      </c>
      <c r="T223" s="83">
        <v>476666.68</v>
      </c>
      <c r="U223" s="58"/>
      <c r="V223" s="58"/>
      <c r="W223" s="46">
        <v>0</v>
      </c>
    </row>
    <row r="224" spans="1:23" s="13" customFormat="1" ht="409.5">
      <c r="A224" s="37">
        <v>7629971341</v>
      </c>
      <c r="B224" s="14">
        <v>80204250585</v>
      </c>
      <c r="C224" s="15" t="s">
        <v>420</v>
      </c>
      <c r="D224" s="15" t="s">
        <v>758</v>
      </c>
      <c r="E224" s="15" t="s">
        <v>51</v>
      </c>
      <c r="F224" s="15"/>
      <c r="H224" s="14"/>
      <c r="I224" s="14"/>
      <c r="J224" s="32" t="s">
        <v>1207</v>
      </c>
      <c r="K224" s="14"/>
      <c r="L224" s="16" t="s">
        <v>1279</v>
      </c>
      <c r="M224" s="14"/>
      <c r="O224" s="14"/>
      <c r="P224" s="14"/>
      <c r="Q224" s="35" t="s">
        <v>1206</v>
      </c>
      <c r="R224" s="14"/>
      <c r="S224" s="28" t="s">
        <v>1205</v>
      </c>
      <c r="T224" s="83">
        <v>476666.68</v>
      </c>
      <c r="U224" s="58"/>
      <c r="V224" s="58"/>
      <c r="W224" s="46">
        <v>0</v>
      </c>
    </row>
    <row r="225" spans="1:23" s="13" customFormat="1" ht="150">
      <c r="A225" s="24" t="s">
        <v>759</v>
      </c>
      <c r="B225" s="14">
        <v>80204250585</v>
      </c>
      <c r="C225" s="15" t="s">
        <v>420</v>
      </c>
      <c r="D225" s="15" t="s">
        <v>760</v>
      </c>
      <c r="E225" s="15" t="s">
        <v>43</v>
      </c>
      <c r="F225" s="15"/>
      <c r="H225" s="14"/>
      <c r="I225" s="14"/>
      <c r="J225" s="32" t="s">
        <v>761</v>
      </c>
      <c r="K225" s="14"/>
      <c r="L225" s="15" t="s">
        <v>762</v>
      </c>
      <c r="M225" s="14"/>
      <c r="O225" s="14"/>
      <c r="P225" s="14"/>
      <c r="Q225" s="35" t="s">
        <v>763</v>
      </c>
      <c r="R225" s="14"/>
      <c r="S225" s="28" t="s">
        <v>764</v>
      </c>
      <c r="T225" s="83">
        <v>200000</v>
      </c>
      <c r="U225" s="58">
        <v>43466</v>
      </c>
      <c r="V225" s="58">
        <v>44196</v>
      </c>
      <c r="W225" s="46">
        <v>0</v>
      </c>
    </row>
    <row r="226" spans="1:23" s="13" customFormat="1" ht="105">
      <c r="A226" s="24" t="s">
        <v>765</v>
      </c>
      <c r="B226" s="14">
        <v>80204250585</v>
      </c>
      <c r="C226" s="15" t="s">
        <v>420</v>
      </c>
      <c r="D226" s="15" t="s">
        <v>766</v>
      </c>
      <c r="E226" s="15" t="s">
        <v>43</v>
      </c>
      <c r="F226" s="15"/>
      <c r="H226" s="14"/>
      <c r="I226" s="14"/>
      <c r="J226" s="32" t="s">
        <v>767</v>
      </c>
      <c r="K226" s="14"/>
      <c r="L226" s="15" t="s">
        <v>768</v>
      </c>
      <c r="M226" s="14"/>
      <c r="O226" s="14"/>
      <c r="P226" s="14"/>
      <c r="Q226" s="35" t="s">
        <v>104</v>
      </c>
      <c r="R226" s="14"/>
      <c r="S226" s="34" t="s">
        <v>105</v>
      </c>
      <c r="T226" s="83">
        <v>66743.210000000006</v>
      </c>
      <c r="U226" s="58">
        <v>43507</v>
      </c>
      <c r="V226" s="58">
        <v>44967</v>
      </c>
      <c r="W226" s="46">
        <v>0</v>
      </c>
    </row>
    <row r="227" spans="1:23" s="13" customFormat="1" ht="45">
      <c r="A227" s="24" t="s">
        <v>769</v>
      </c>
      <c r="B227" s="14">
        <v>80204250585</v>
      </c>
      <c r="C227" s="15" t="s">
        <v>420</v>
      </c>
      <c r="D227" s="15" t="s">
        <v>770</v>
      </c>
      <c r="E227" s="15" t="s">
        <v>43</v>
      </c>
      <c r="F227" s="15"/>
      <c r="H227" s="14"/>
      <c r="I227" s="14"/>
      <c r="J227" s="32" t="s">
        <v>771</v>
      </c>
      <c r="K227" s="14"/>
      <c r="L227" s="15" t="s">
        <v>772</v>
      </c>
      <c r="M227" s="14"/>
      <c r="O227" s="14"/>
      <c r="P227" s="14"/>
      <c r="Q227" s="35" t="s">
        <v>771</v>
      </c>
      <c r="R227" s="14"/>
      <c r="S227" s="28" t="s">
        <v>772</v>
      </c>
      <c r="T227" s="83">
        <v>190000</v>
      </c>
      <c r="U227" s="58">
        <v>43617</v>
      </c>
      <c r="V227" s="58">
        <v>44711</v>
      </c>
      <c r="W227" s="46">
        <f>35.64+317.9+3714.84+14.61+29.8+48.69+36.93</f>
        <v>4198.41</v>
      </c>
    </row>
    <row r="228" spans="1:23" s="13" customFormat="1" ht="75">
      <c r="A228" s="24" t="s">
        <v>773</v>
      </c>
      <c r="B228" s="14">
        <v>80204250585</v>
      </c>
      <c r="C228" s="15" t="s">
        <v>420</v>
      </c>
      <c r="D228" s="15" t="s">
        <v>774</v>
      </c>
      <c r="E228" s="15" t="s">
        <v>43</v>
      </c>
      <c r="F228" s="15"/>
      <c r="H228" s="14"/>
      <c r="I228" s="14"/>
      <c r="J228" s="32" t="s">
        <v>775</v>
      </c>
      <c r="K228" s="14"/>
      <c r="L228" s="15" t="s">
        <v>776</v>
      </c>
      <c r="M228" s="14"/>
      <c r="O228" s="14"/>
      <c r="P228" s="14"/>
      <c r="Q228" s="35" t="s">
        <v>121</v>
      </c>
      <c r="R228" s="14"/>
      <c r="S228" s="28" t="s">
        <v>777</v>
      </c>
      <c r="T228" s="83">
        <v>136788</v>
      </c>
      <c r="U228" s="58">
        <v>43525</v>
      </c>
      <c r="V228" s="58">
        <v>44620</v>
      </c>
      <c r="W228" s="46">
        <f>3486.51+3498.79+1166.26+3505.73+1179.84+1179.84+1173.21+(1179.84*3)</f>
        <v>18729.7</v>
      </c>
    </row>
    <row r="229" spans="1:23" s="13" customFormat="1" ht="75">
      <c r="A229" s="24" t="s">
        <v>778</v>
      </c>
      <c r="B229" s="14">
        <v>80204250585</v>
      </c>
      <c r="C229" s="15" t="s">
        <v>420</v>
      </c>
      <c r="D229" s="15" t="s">
        <v>779</v>
      </c>
      <c r="E229" s="15" t="s">
        <v>43</v>
      </c>
      <c r="F229" s="15"/>
      <c r="H229" s="14"/>
      <c r="I229" s="14"/>
      <c r="J229" s="32" t="s">
        <v>780</v>
      </c>
      <c r="K229" s="14"/>
      <c r="L229" s="15" t="s">
        <v>781</v>
      </c>
      <c r="M229" s="14"/>
      <c r="O229" s="14"/>
      <c r="P229" s="14"/>
      <c r="Q229" s="35"/>
      <c r="R229" s="14"/>
      <c r="S229" s="28"/>
      <c r="T229" s="83">
        <v>73140</v>
      </c>
      <c r="U229" s="58">
        <v>43525</v>
      </c>
      <c r="V229" s="58">
        <v>44620</v>
      </c>
      <c r="W229" s="46">
        <v>0</v>
      </c>
    </row>
    <row r="230" spans="1:23" s="13" customFormat="1" ht="45">
      <c r="A230" s="24" t="s">
        <v>782</v>
      </c>
      <c r="B230" s="14">
        <v>80204250585</v>
      </c>
      <c r="C230" s="15" t="s">
        <v>420</v>
      </c>
      <c r="D230" s="15" t="s">
        <v>783</v>
      </c>
      <c r="E230" s="15" t="s">
        <v>48</v>
      </c>
      <c r="F230" s="15"/>
      <c r="H230" s="14"/>
      <c r="I230" s="14"/>
      <c r="J230" s="32">
        <v>3675290286</v>
      </c>
      <c r="K230" s="14"/>
      <c r="L230" s="15" t="s">
        <v>784</v>
      </c>
      <c r="M230" s="14"/>
      <c r="O230" s="14"/>
      <c r="P230" s="14"/>
      <c r="Q230" s="35" t="s">
        <v>1261</v>
      </c>
      <c r="R230" s="14"/>
      <c r="S230" s="28" t="s">
        <v>784</v>
      </c>
      <c r="T230" s="83">
        <v>2024.46</v>
      </c>
      <c r="U230" s="58">
        <v>43393</v>
      </c>
      <c r="V230" s="58">
        <v>43396</v>
      </c>
      <c r="W230" s="46">
        <v>1012.22</v>
      </c>
    </row>
    <row r="231" spans="1:23" s="13" customFormat="1" ht="60">
      <c r="A231" s="24" t="s">
        <v>785</v>
      </c>
      <c r="B231" s="14">
        <v>80204250585</v>
      </c>
      <c r="C231" s="15" t="s">
        <v>420</v>
      </c>
      <c r="D231" s="15" t="s">
        <v>786</v>
      </c>
      <c r="E231" s="15" t="s">
        <v>51</v>
      </c>
      <c r="F231" s="15"/>
      <c r="H231" s="14"/>
      <c r="I231" s="14"/>
      <c r="J231" s="32" t="s">
        <v>787</v>
      </c>
      <c r="K231" s="14"/>
      <c r="L231" s="15" t="s">
        <v>489</v>
      </c>
      <c r="M231" s="14"/>
      <c r="O231" s="14"/>
      <c r="P231" s="14"/>
      <c r="Q231" s="35" t="s">
        <v>787</v>
      </c>
      <c r="R231" s="14"/>
      <c r="S231" s="28" t="s">
        <v>489</v>
      </c>
      <c r="T231" s="83">
        <v>10870.5</v>
      </c>
      <c r="U231" s="58">
        <v>43413</v>
      </c>
      <c r="V231" s="58">
        <v>43419</v>
      </c>
      <c r="W231" s="46">
        <v>10870.5</v>
      </c>
    </row>
    <row r="232" spans="1:23" s="13" customFormat="1" ht="45">
      <c r="A232" s="24" t="s">
        <v>788</v>
      </c>
      <c r="B232" s="14">
        <v>80204250585</v>
      </c>
      <c r="C232" s="15" t="s">
        <v>420</v>
      </c>
      <c r="D232" s="15" t="s">
        <v>789</v>
      </c>
      <c r="E232" s="15" t="s">
        <v>48</v>
      </c>
      <c r="F232" s="15"/>
      <c r="H232" s="14"/>
      <c r="I232" s="14"/>
      <c r="J232" s="32" t="s">
        <v>790</v>
      </c>
      <c r="K232" s="14"/>
      <c r="L232" s="15" t="s">
        <v>791</v>
      </c>
      <c r="M232" s="14"/>
      <c r="O232" s="14"/>
      <c r="P232" s="14"/>
      <c r="Q232" s="35" t="s">
        <v>790</v>
      </c>
      <c r="R232" s="14"/>
      <c r="S232" s="28" t="s">
        <v>791</v>
      </c>
      <c r="T232" s="83">
        <v>6489</v>
      </c>
      <c r="U232" s="58">
        <v>43424</v>
      </c>
      <c r="V232" s="58">
        <v>43454</v>
      </c>
      <c r="W232" s="46">
        <v>6489</v>
      </c>
    </row>
    <row r="233" spans="1:23" s="13" customFormat="1" ht="60">
      <c r="A233" s="24" t="s">
        <v>792</v>
      </c>
      <c r="B233" s="14">
        <v>80204250585</v>
      </c>
      <c r="C233" s="15" t="s">
        <v>420</v>
      </c>
      <c r="D233" s="15" t="s">
        <v>793</v>
      </c>
      <c r="E233" s="15" t="s">
        <v>39</v>
      </c>
      <c r="F233" s="15"/>
      <c r="G233" s="14"/>
      <c r="H233" s="14"/>
      <c r="I233" s="14"/>
      <c r="J233" s="32" t="s">
        <v>181</v>
      </c>
      <c r="K233" s="14"/>
      <c r="L233" s="15" t="s">
        <v>404</v>
      </c>
      <c r="M233" s="14"/>
      <c r="N233" s="14"/>
      <c r="O233" s="14"/>
      <c r="P233" s="14"/>
      <c r="Q233" s="32" t="s">
        <v>181</v>
      </c>
      <c r="R233" s="14"/>
      <c r="S233" s="15" t="s">
        <v>404</v>
      </c>
      <c r="T233" s="83">
        <v>225210.11</v>
      </c>
      <c r="U233" s="58">
        <v>43466</v>
      </c>
      <c r="V233" s="58">
        <v>43830</v>
      </c>
      <c r="W233" s="46">
        <v>214866.77</v>
      </c>
    </row>
    <row r="234" spans="1:23" s="13" customFormat="1" ht="105">
      <c r="A234" s="24" t="s">
        <v>794</v>
      </c>
      <c r="B234" s="14">
        <v>80204250585</v>
      </c>
      <c r="C234" s="15" t="s">
        <v>420</v>
      </c>
      <c r="D234" s="15" t="s">
        <v>1219</v>
      </c>
      <c r="E234" s="15" t="s">
        <v>48</v>
      </c>
      <c r="F234" s="15"/>
      <c r="H234" s="14"/>
      <c r="I234" s="14"/>
      <c r="J234" s="32"/>
      <c r="K234" s="14"/>
      <c r="L234" s="15"/>
      <c r="M234" s="14"/>
      <c r="O234" s="14"/>
      <c r="P234" s="14"/>
      <c r="Q234" s="35" t="s">
        <v>1262</v>
      </c>
      <c r="R234" s="14"/>
      <c r="S234" s="30" t="s">
        <v>795</v>
      </c>
      <c r="T234" s="83">
        <v>300</v>
      </c>
      <c r="U234" s="58">
        <v>43521</v>
      </c>
      <c r="V234" s="58">
        <v>43521</v>
      </c>
      <c r="W234" s="46">
        <v>300</v>
      </c>
    </row>
    <row r="235" spans="1:23" s="13" customFormat="1" ht="120">
      <c r="A235" s="24" t="s">
        <v>796</v>
      </c>
      <c r="B235" s="14">
        <v>80204250585</v>
      </c>
      <c r="C235" s="15" t="s">
        <v>420</v>
      </c>
      <c r="D235" s="15" t="s">
        <v>797</v>
      </c>
      <c r="E235" s="15" t="s">
        <v>48</v>
      </c>
      <c r="F235" s="15"/>
      <c r="H235" s="14"/>
      <c r="I235" s="14"/>
      <c r="J235" s="32"/>
      <c r="K235" s="14"/>
      <c r="L235" s="15"/>
      <c r="M235" s="14"/>
      <c r="O235" s="14"/>
      <c r="P235" s="14"/>
      <c r="Q235" s="35" t="s">
        <v>1262</v>
      </c>
      <c r="R235" s="14"/>
      <c r="S235" s="30" t="s">
        <v>795</v>
      </c>
      <c r="T235" s="83">
        <v>300</v>
      </c>
      <c r="U235" s="58">
        <v>43496</v>
      </c>
      <c r="V235" s="58">
        <v>43496</v>
      </c>
      <c r="W235" s="46">
        <v>300</v>
      </c>
    </row>
    <row r="236" spans="1:23" s="13" customFormat="1" ht="90">
      <c r="A236" s="24" t="s">
        <v>798</v>
      </c>
      <c r="B236" s="14">
        <v>80204250585</v>
      </c>
      <c r="C236" s="15" t="s">
        <v>420</v>
      </c>
      <c r="D236" s="15" t="s">
        <v>799</v>
      </c>
      <c r="E236" s="15" t="s">
        <v>51</v>
      </c>
      <c r="F236" s="15"/>
      <c r="H236" s="14"/>
      <c r="I236" s="14"/>
      <c r="J236" s="32"/>
      <c r="K236" s="14"/>
      <c r="L236" s="15"/>
      <c r="M236" s="14"/>
      <c r="O236" s="14"/>
      <c r="P236" s="14"/>
      <c r="Q236" s="35" t="s">
        <v>787</v>
      </c>
      <c r="R236" s="14"/>
      <c r="S236" s="28" t="s">
        <v>489</v>
      </c>
      <c r="T236" s="83">
        <v>31811.25</v>
      </c>
      <c r="U236" s="58">
        <v>43497</v>
      </c>
      <c r="V236" s="58">
        <v>43861</v>
      </c>
      <c r="W236" s="46">
        <v>31811.25</v>
      </c>
    </row>
    <row r="237" spans="1:23" s="13" customFormat="1" ht="105">
      <c r="A237" s="24" t="s">
        <v>800</v>
      </c>
      <c r="B237" s="14">
        <v>80204250585</v>
      </c>
      <c r="C237" s="15" t="s">
        <v>420</v>
      </c>
      <c r="D237" s="15" t="s">
        <v>1218</v>
      </c>
      <c r="E237" s="15" t="s">
        <v>48</v>
      </c>
      <c r="F237" s="15"/>
      <c r="H237" s="14"/>
      <c r="I237" s="14"/>
      <c r="J237" s="32"/>
      <c r="K237" s="14"/>
      <c r="L237" s="15"/>
      <c r="M237" s="14"/>
      <c r="O237" s="14"/>
      <c r="P237" s="14"/>
      <c r="Q237" s="35" t="s">
        <v>1263</v>
      </c>
      <c r="R237" s="14"/>
      <c r="S237" s="30" t="s">
        <v>801</v>
      </c>
      <c r="T237" s="83">
        <v>608.45000000000005</v>
      </c>
      <c r="U237" s="58">
        <v>43521</v>
      </c>
      <c r="V237" s="58">
        <v>43521</v>
      </c>
      <c r="W237" s="46">
        <v>608.45000000000005</v>
      </c>
    </row>
    <row r="238" spans="1:23" s="13" customFormat="1" ht="180">
      <c r="A238" s="24" t="s">
        <v>983</v>
      </c>
      <c r="B238" s="14">
        <v>80204250585</v>
      </c>
      <c r="C238" s="15" t="s">
        <v>420</v>
      </c>
      <c r="D238" s="15" t="s">
        <v>1204</v>
      </c>
      <c r="E238" s="15" t="s">
        <v>43</v>
      </c>
      <c r="F238" s="15"/>
      <c r="H238" s="14"/>
      <c r="I238" s="14"/>
      <c r="J238" s="32"/>
      <c r="K238" s="14"/>
      <c r="L238" s="15"/>
      <c r="M238" s="14"/>
      <c r="O238" s="14"/>
      <c r="P238" s="14"/>
      <c r="Q238" s="35" t="s">
        <v>1206</v>
      </c>
      <c r="R238" s="14"/>
      <c r="S238" s="28" t="s">
        <v>1205</v>
      </c>
      <c r="T238" s="83">
        <v>476666.68</v>
      </c>
      <c r="U238" s="58">
        <v>43523</v>
      </c>
      <c r="V238" s="58">
        <v>44618</v>
      </c>
      <c r="W238" s="46">
        <f>78752.16+38796.48</f>
        <v>117548.64000000001</v>
      </c>
    </row>
    <row r="239" spans="1:23" s="13" customFormat="1" ht="30">
      <c r="A239" s="24" t="s">
        <v>802</v>
      </c>
      <c r="B239" s="14">
        <v>80204250585</v>
      </c>
      <c r="C239" s="15" t="s">
        <v>420</v>
      </c>
      <c r="D239" s="15" t="s">
        <v>803</v>
      </c>
      <c r="E239" s="15" t="s">
        <v>48</v>
      </c>
      <c r="F239" s="15"/>
      <c r="H239" s="14"/>
      <c r="I239" s="14"/>
      <c r="J239" s="35" t="s">
        <v>236</v>
      </c>
      <c r="K239" s="14"/>
      <c r="L239" s="15" t="s">
        <v>804</v>
      </c>
      <c r="M239" s="14"/>
      <c r="O239" s="14"/>
      <c r="P239" s="14"/>
      <c r="Q239" s="35" t="s">
        <v>236</v>
      </c>
      <c r="R239" s="14"/>
      <c r="S239" s="28" t="s">
        <v>804</v>
      </c>
      <c r="T239" s="83">
        <v>720</v>
      </c>
      <c r="U239" s="58">
        <v>43528</v>
      </c>
      <c r="V239" s="58">
        <v>43585</v>
      </c>
      <c r="W239" s="46">
        <v>720</v>
      </c>
    </row>
    <row r="240" spans="1:23" s="13" customFormat="1" ht="60">
      <c r="A240" s="24" t="s">
        <v>805</v>
      </c>
      <c r="B240" s="14">
        <v>80204250585</v>
      </c>
      <c r="C240" s="15" t="s">
        <v>420</v>
      </c>
      <c r="D240" s="15" t="s">
        <v>806</v>
      </c>
      <c r="E240" s="15" t="s">
        <v>48</v>
      </c>
      <c r="F240" s="15"/>
      <c r="H240" s="14"/>
      <c r="I240" s="14"/>
      <c r="J240" s="32"/>
      <c r="K240" s="14"/>
      <c r="L240" s="15"/>
      <c r="M240" s="14"/>
      <c r="O240" s="14"/>
      <c r="P240" s="14"/>
      <c r="Q240" s="35" t="s">
        <v>236</v>
      </c>
      <c r="R240" s="14"/>
      <c r="S240" s="28" t="s">
        <v>804</v>
      </c>
      <c r="T240" s="83">
        <v>10000</v>
      </c>
      <c r="U240" s="58">
        <v>43466</v>
      </c>
      <c r="V240" s="58">
        <v>43738</v>
      </c>
      <c r="W240" s="46">
        <v>5969.89</v>
      </c>
    </row>
    <row r="241" spans="1:23" s="13" customFormat="1" ht="105">
      <c r="A241" s="24" t="s">
        <v>807</v>
      </c>
      <c r="B241" s="14">
        <v>80204250585</v>
      </c>
      <c r="C241" s="15" t="s">
        <v>420</v>
      </c>
      <c r="D241" s="15" t="s">
        <v>808</v>
      </c>
      <c r="E241" s="15" t="s">
        <v>48</v>
      </c>
      <c r="F241" s="15"/>
      <c r="H241" s="14"/>
      <c r="I241" s="14"/>
      <c r="J241" s="32" t="s">
        <v>809</v>
      </c>
      <c r="K241" s="14"/>
      <c r="L241" s="15" t="s">
        <v>810</v>
      </c>
      <c r="M241" s="14"/>
      <c r="O241" s="14"/>
      <c r="P241" s="14"/>
      <c r="Q241" s="32" t="s">
        <v>1251</v>
      </c>
      <c r="R241" s="14"/>
      <c r="S241" s="28" t="s">
        <v>557</v>
      </c>
      <c r="T241" s="83">
        <v>6197.13</v>
      </c>
      <c r="U241" s="58">
        <v>43530</v>
      </c>
      <c r="V241" s="58">
        <v>43600</v>
      </c>
      <c r="W241" s="46">
        <v>0</v>
      </c>
    </row>
    <row r="242" spans="1:23" s="13" customFormat="1" ht="75">
      <c r="A242" s="24" t="s">
        <v>264</v>
      </c>
      <c r="B242" s="14">
        <v>80204250585</v>
      </c>
      <c r="C242" s="15" t="s">
        <v>420</v>
      </c>
      <c r="D242" s="15" t="s">
        <v>811</v>
      </c>
      <c r="E242" s="15" t="s">
        <v>48</v>
      </c>
      <c r="F242" s="15"/>
      <c r="H242" s="14"/>
      <c r="I242" s="14"/>
      <c r="J242" s="32"/>
      <c r="K242" s="14"/>
      <c r="L242" s="15"/>
      <c r="M242" s="14"/>
      <c r="O242" s="14"/>
      <c r="P242" s="14"/>
      <c r="Q242" s="32" t="s">
        <v>1251</v>
      </c>
      <c r="R242" s="14"/>
      <c r="S242" s="28" t="s">
        <v>557</v>
      </c>
      <c r="T242" s="83">
        <v>415.75</v>
      </c>
      <c r="U242" s="58">
        <v>43510</v>
      </c>
      <c r="V242" s="58">
        <v>43511</v>
      </c>
      <c r="W242" s="46">
        <v>0</v>
      </c>
    </row>
    <row r="243" spans="1:23" s="13" customFormat="1" ht="75">
      <c r="A243" s="24" t="s">
        <v>264</v>
      </c>
      <c r="B243" s="14">
        <v>80204250585</v>
      </c>
      <c r="C243" s="15" t="s">
        <v>420</v>
      </c>
      <c r="D243" s="15" t="s">
        <v>812</v>
      </c>
      <c r="E243" s="15" t="s">
        <v>48</v>
      </c>
      <c r="F243" s="15"/>
      <c r="H243" s="14"/>
      <c r="I243" s="14"/>
      <c r="J243" s="32"/>
      <c r="K243" s="14"/>
      <c r="L243" s="15"/>
      <c r="M243" s="14"/>
      <c r="O243" s="14"/>
      <c r="P243" s="14"/>
      <c r="Q243" s="32" t="s">
        <v>1251</v>
      </c>
      <c r="R243" s="14"/>
      <c r="S243" s="28" t="s">
        <v>557</v>
      </c>
      <c r="T243" s="83">
        <v>5156.37</v>
      </c>
      <c r="U243" s="58">
        <v>43510</v>
      </c>
      <c r="V243" s="58">
        <v>43511</v>
      </c>
      <c r="W243" s="46">
        <v>0</v>
      </c>
    </row>
    <row r="244" spans="1:23" s="13" customFormat="1" ht="75">
      <c r="A244" s="24" t="s">
        <v>264</v>
      </c>
      <c r="B244" s="14">
        <v>80204250585</v>
      </c>
      <c r="C244" s="15" t="s">
        <v>420</v>
      </c>
      <c r="D244" s="15" t="s">
        <v>813</v>
      </c>
      <c r="E244" s="15" t="s">
        <v>48</v>
      </c>
      <c r="F244" s="15"/>
      <c r="H244" s="14"/>
      <c r="I244" s="14"/>
      <c r="J244" s="32"/>
      <c r="K244" s="14"/>
      <c r="L244" s="15"/>
      <c r="M244" s="14"/>
      <c r="O244" s="14"/>
      <c r="P244" s="14"/>
      <c r="Q244" s="32" t="s">
        <v>1251</v>
      </c>
      <c r="R244" s="14"/>
      <c r="S244" s="28" t="s">
        <v>557</v>
      </c>
      <c r="T244" s="83">
        <v>6485.68</v>
      </c>
      <c r="U244" s="58">
        <v>43510</v>
      </c>
      <c r="V244" s="58">
        <v>43511</v>
      </c>
      <c r="W244" s="46">
        <v>0</v>
      </c>
    </row>
    <row r="245" spans="1:23" s="13" customFormat="1" ht="60">
      <c r="A245" s="24" t="s">
        <v>814</v>
      </c>
      <c r="B245" s="14">
        <v>80204250585</v>
      </c>
      <c r="C245" s="15" t="s">
        <v>420</v>
      </c>
      <c r="D245" s="15" t="s">
        <v>815</v>
      </c>
      <c r="E245" s="15" t="s">
        <v>48</v>
      </c>
      <c r="F245" s="15"/>
      <c r="H245" s="14"/>
      <c r="I245" s="14"/>
      <c r="J245" s="32">
        <v>12156521002</v>
      </c>
      <c r="K245" s="14"/>
      <c r="L245" s="15" t="s">
        <v>816</v>
      </c>
      <c r="M245" s="14"/>
      <c r="O245" s="14"/>
      <c r="P245" s="14"/>
      <c r="Q245" s="35">
        <v>12156521002</v>
      </c>
      <c r="R245" s="14"/>
      <c r="S245" s="28" t="s">
        <v>816</v>
      </c>
      <c r="T245" s="83">
        <v>19200</v>
      </c>
      <c r="U245" s="58">
        <v>43525</v>
      </c>
      <c r="V245" s="58">
        <v>43890</v>
      </c>
      <c r="W245" s="47">
        <v>16602.95</v>
      </c>
    </row>
    <row r="246" spans="1:23" s="13" customFormat="1" ht="90">
      <c r="A246" s="24" t="s">
        <v>817</v>
      </c>
      <c r="B246" s="14">
        <v>80204250585</v>
      </c>
      <c r="C246" s="15" t="s">
        <v>420</v>
      </c>
      <c r="D246" s="15" t="s">
        <v>323</v>
      </c>
      <c r="E246" s="15" t="s">
        <v>48</v>
      </c>
      <c r="F246" s="15"/>
      <c r="H246" s="14"/>
      <c r="I246" s="14"/>
      <c r="J246" s="32">
        <v>3533961003</v>
      </c>
      <c r="K246" s="14"/>
      <c r="L246" s="15" t="s">
        <v>433</v>
      </c>
      <c r="M246" s="14"/>
      <c r="O246" s="14"/>
      <c r="P246" s="14"/>
      <c r="Q246" s="35" t="s">
        <v>324</v>
      </c>
      <c r="R246" s="14"/>
      <c r="S246" s="28" t="s">
        <v>433</v>
      </c>
      <c r="T246" s="83">
        <v>24576.87</v>
      </c>
      <c r="U246" s="58">
        <v>43466</v>
      </c>
      <c r="V246" s="58">
        <v>43555</v>
      </c>
      <c r="W246" s="46">
        <v>8237.89</v>
      </c>
    </row>
    <row r="247" spans="1:23" s="13" customFormat="1" ht="90">
      <c r="A247" s="24" t="s">
        <v>818</v>
      </c>
      <c r="B247" s="14">
        <v>80204250585</v>
      </c>
      <c r="C247" s="15" t="s">
        <v>420</v>
      </c>
      <c r="D247" s="15" t="s">
        <v>1220</v>
      </c>
      <c r="E247" s="15" t="s">
        <v>48</v>
      </c>
      <c r="F247" s="15"/>
      <c r="H247" s="14"/>
      <c r="I247" s="14"/>
      <c r="J247" s="32"/>
      <c r="K247" s="14"/>
      <c r="L247" s="15"/>
      <c r="M247" s="14"/>
      <c r="O247" s="14"/>
      <c r="P247" s="14"/>
      <c r="Q247" s="35" t="s">
        <v>626</v>
      </c>
      <c r="R247" s="14"/>
      <c r="S247" s="28" t="s">
        <v>627</v>
      </c>
      <c r="T247" s="83">
        <v>300</v>
      </c>
      <c r="U247" s="58">
        <v>43521</v>
      </c>
      <c r="V247" s="58">
        <v>43521</v>
      </c>
      <c r="W247" s="46">
        <v>300</v>
      </c>
    </row>
    <row r="248" spans="1:23" s="13" customFormat="1" ht="75">
      <c r="A248" s="24" t="s">
        <v>820</v>
      </c>
      <c r="B248" s="14">
        <v>80204250585</v>
      </c>
      <c r="C248" s="15" t="s">
        <v>420</v>
      </c>
      <c r="D248" s="15" t="s">
        <v>1221</v>
      </c>
      <c r="E248" s="15" t="s">
        <v>48</v>
      </c>
      <c r="F248" s="15"/>
      <c r="H248" s="14"/>
      <c r="I248" s="14"/>
      <c r="J248" s="32"/>
      <c r="K248" s="14"/>
      <c r="L248" s="15"/>
      <c r="M248" s="14"/>
      <c r="O248" s="14"/>
      <c r="P248" s="14"/>
      <c r="Q248" s="35" t="s">
        <v>626</v>
      </c>
      <c r="R248" s="14"/>
      <c r="S248" s="28" t="s">
        <v>627</v>
      </c>
      <c r="T248" s="83">
        <v>300</v>
      </c>
      <c r="U248" s="58">
        <v>43521</v>
      </c>
      <c r="V248" s="58">
        <v>43521</v>
      </c>
      <c r="W248" s="46">
        <v>300</v>
      </c>
    </row>
    <row r="249" spans="1:23" s="13" customFormat="1" ht="120">
      <c r="A249" s="24" t="s">
        <v>821</v>
      </c>
      <c r="B249" s="14">
        <v>80204250585</v>
      </c>
      <c r="C249" s="15" t="s">
        <v>420</v>
      </c>
      <c r="D249" s="15" t="s">
        <v>797</v>
      </c>
      <c r="E249" s="15" t="s">
        <v>48</v>
      </c>
      <c r="F249" s="15"/>
      <c r="H249" s="14"/>
      <c r="I249" s="14"/>
      <c r="J249" s="32"/>
      <c r="K249" s="14"/>
      <c r="L249" s="15"/>
      <c r="M249" s="14"/>
      <c r="O249" s="14"/>
      <c r="P249" s="14"/>
      <c r="Q249" s="35" t="s">
        <v>626</v>
      </c>
      <c r="R249" s="14"/>
      <c r="S249" s="28" t="s">
        <v>627</v>
      </c>
      <c r="T249" s="83">
        <v>300</v>
      </c>
      <c r="U249" s="58">
        <v>43496</v>
      </c>
      <c r="V249" s="58">
        <v>43496</v>
      </c>
      <c r="W249" s="46">
        <v>300</v>
      </c>
    </row>
    <row r="250" spans="1:23" s="13" customFormat="1" ht="135">
      <c r="A250" s="24" t="s">
        <v>822</v>
      </c>
      <c r="B250" s="14">
        <v>80204250585</v>
      </c>
      <c r="C250" s="15" t="s">
        <v>420</v>
      </c>
      <c r="D250" s="15" t="s">
        <v>823</v>
      </c>
      <c r="E250" s="15" t="s">
        <v>48</v>
      </c>
      <c r="F250" s="15"/>
      <c r="H250" s="14"/>
      <c r="I250" s="14"/>
      <c r="J250" s="32"/>
      <c r="K250" s="14"/>
      <c r="L250" s="15"/>
      <c r="M250" s="14"/>
      <c r="O250" s="14"/>
      <c r="P250" s="14"/>
      <c r="Q250" s="35" t="s">
        <v>1264</v>
      </c>
      <c r="R250" s="14"/>
      <c r="S250" s="28" t="s">
        <v>824</v>
      </c>
      <c r="T250" s="83">
        <v>665</v>
      </c>
      <c r="U250" s="58">
        <v>43552</v>
      </c>
      <c r="V250" s="58">
        <v>43552</v>
      </c>
      <c r="W250" s="46">
        <v>665</v>
      </c>
    </row>
    <row r="251" spans="1:23" s="13" customFormat="1" ht="165">
      <c r="A251" s="24" t="s">
        <v>825</v>
      </c>
      <c r="B251" s="14">
        <v>80204250585</v>
      </c>
      <c r="C251" s="15" t="s">
        <v>420</v>
      </c>
      <c r="D251" s="15" t="s">
        <v>826</v>
      </c>
      <c r="E251" s="15" t="s">
        <v>48</v>
      </c>
      <c r="F251" s="15"/>
      <c r="H251" s="14"/>
      <c r="I251" s="14"/>
      <c r="J251" s="32"/>
      <c r="K251" s="14"/>
      <c r="L251" s="15"/>
      <c r="M251" s="14"/>
      <c r="O251" s="14"/>
      <c r="P251" s="14"/>
      <c r="Q251" s="35" t="s">
        <v>515</v>
      </c>
      <c r="R251" s="14"/>
      <c r="S251" s="28" t="s">
        <v>516</v>
      </c>
      <c r="T251" s="83">
        <v>422.94</v>
      </c>
      <c r="U251" s="58">
        <v>43513</v>
      </c>
      <c r="V251" s="58">
        <v>43530</v>
      </c>
      <c r="W251" s="46">
        <v>362.52</v>
      </c>
    </row>
    <row r="252" spans="1:23" s="13" customFormat="1" ht="90">
      <c r="A252" s="24" t="s">
        <v>827</v>
      </c>
      <c r="B252" s="14">
        <v>80204250585</v>
      </c>
      <c r="C252" s="15" t="s">
        <v>420</v>
      </c>
      <c r="D252" s="15" t="s">
        <v>1222</v>
      </c>
      <c r="E252" s="15" t="s">
        <v>48</v>
      </c>
      <c r="F252" s="15"/>
      <c r="H252" s="14"/>
      <c r="I252" s="14"/>
      <c r="J252" s="32"/>
      <c r="K252" s="14"/>
      <c r="L252" s="15"/>
      <c r="M252" s="14"/>
      <c r="O252" s="14"/>
      <c r="P252" s="14"/>
      <c r="Q252" s="35">
        <v>12086540155</v>
      </c>
      <c r="R252" s="14"/>
      <c r="S252" s="28" t="s">
        <v>566</v>
      </c>
      <c r="T252" s="83">
        <v>190</v>
      </c>
      <c r="U252" s="58">
        <v>43521</v>
      </c>
      <c r="V252" s="58">
        <v>43521</v>
      </c>
      <c r="W252" s="46">
        <v>190</v>
      </c>
    </row>
    <row r="253" spans="1:23" s="13" customFormat="1" ht="120">
      <c r="A253" s="24" t="s">
        <v>828</v>
      </c>
      <c r="B253" s="14">
        <v>80204250585</v>
      </c>
      <c r="C253" s="15" t="s">
        <v>420</v>
      </c>
      <c r="D253" s="15" t="s">
        <v>797</v>
      </c>
      <c r="E253" s="15" t="s">
        <v>48</v>
      </c>
      <c r="F253" s="15"/>
      <c r="H253" s="14"/>
      <c r="I253" s="14"/>
      <c r="J253" s="32"/>
      <c r="K253" s="14"/>
      <c r="L253" s="15"/>
      <c r="M253" s="14"/>
      <c r="O253" s="14"/>
      <c r="P253" s="14"/>
      <c r="Q253" s="35">
        <v>12086540155</v>
      </c>
      <c r="R253" s="14"/>
      <c r="S253" s="28" t="s">
        <v>566</v>
      </c>
      <c r="T253" s="83">
        <v>300</v>
      </c>
      <c r="U253" s="58">
        <v>43496</v>
      </c>
      <c r="V253" s="58">
        <v>43496</v>
      </c>
      <c r="W253" s="46">
        <v>300</v>
      </c>
    </row>
    <row r="254" spans="1:23" s="13" customFormat="1" ht="120">
      <c r="A254" s="24" t="s">
        <v>829</v>
      </c>
      <c r="B254" s="14">
        <v>80204250585</v>
      </c>
      <c r="C254" s="15" t="s">
        <v>420</v>
      </c>
      <c r="D254" s="15" t="s">
        <v>797</v>
      </c>
      <c r="E254" s="15" t="s">
        <v>48</v>
      </c>
      <c r="F254" s="15"/>
      <c r="H254" s="14"/>
      <c r="I254" s="14"/>
      <c r="J254" s="32"/>
      <c r="K254" s="14"/>
      <c r="L254" s="15"/>
      <c r="M254" s="14"/>
      <c r="O254" s="14"/>
      <c r="P254" s="14"/>
      <c r="Q254" s="35" t="s">
        <v>368</v>
      </c>
      <c r="R254" s="14"/>
      <c r="S254" s="34" t="s">
        <v>369</v>
      </c>
      <c r="T254" s="83">
        <v>300</v>
      </c>
      <c r="U254" s="58">
        <v>43496</v>
      </c>
      <c r="V254" s="58">
        <v>43496</v>
      </c>
      <c r="W254" s="46">
        <v>366</v>
      </c>
    </row>
    <row r="255" spans="1:23" s="13" customFormat="1" ht="60">
      <c r="A255" s="24">
        <v>7774728482</v>
      </c>
      <c r="B255" s="14">
        <v>80204250585</v>
      </c>
      <c r="C255" s="15" t="s">
        <v>420</v>
      </c>
      <c r="D255" s="15" t="s">
        <v>830</v>
      </c>
      <c r="E255" s="15" t="s">
        <v>43</v>
      </c>
      <c r="F255" s="15"/>
      <c r="H255" s="14"/>
      <c r="I255" s="14"/>
      <c r="J255" s="32"/>
      <c r="K255" s="14"/>
      <c r="L255" s="15"/>
      <c r="M255" s="14"/>
      <c r="O255" s="14"/>
      <c r="P255" s="14"/>
      <c r="Q255" s="35">
        <v>11673301005</v>
      </c>
      <c r="R255" s="14"/>
      <c r="S255" s="28" t="s">
        <v>242</v>
      </c>
      <c r="T255" s="83">
        <v>164500</v>
      </c>
      <c r="U255" s="58">
        <v>43466</v>
      </c>
      <c r="V255" s="58">
        <v>43830</v>
      </c>
      <c r="W255" s="46">
        <v>82866.89</v>
      </c>
    </row>
    <row r="256" spans="1:23" s="13" customFormat="1" ht="105">
      <c r="A256" s="24" t="s">
        <v>831</v>
      </c>
      <c r="B256" s="14">
        <v>80204250585</v>
      </c>
      <c r="C256" s="15" t="s">
        <v>420</v>
      </c>
      <c r="D256" s="15" t="s">
        <v>832</v>
      </c>
      <c r="E256" s="15" t="s">
        <v>39</v>
      </c>
      <c r="F256" s="15"/>
      <c r="H256" s="14"/>
      <c r="I256" s="14"/>
      <c r="J256" s="32"/>
      <c r="K256" s="14"/>
      <c r="L256" s="15"/>
      <c r="M256" s="14"/>
      <c r="O256" s="14"/>
      <c r="P256" s="14"/>
      <c r="Q256" s="35" t="s">
        <v>440</v>
      </c>
      <c r="R256" s="14"/>
      <c r="S256" s="28" t="s">
        <v>441</v>
      </c>
      <c r="T256" s="83">
        <v>79000</v>
      </c>
      <c r="U256" s="58">
        <v>43516</v>
      </c>
      <c r="V256" s="58">
        <v>43880</v>
      </c>
      <c r="W256" s="46">
        <f>19750+19750+39500</f>
        <v>79000</v>
      </c>
    </row>
    <row r="257" spans="1:23" s="13" customFormat="1" ht="60">
      <c r="A257" s="24" t="s">
        <v>833</v>
      </c>
      <c r="B257" s="14">
        <v>80204250585</v>
      </c>
      <c r="C257" s="15" t="s">
        <v>420</v>
      </c>
      <c r="D257" s="15" t="s">
        <v>834</v>
      </c>
      <c r="E257" s="15" t="s">
        <v>39</v>
      </c>
      <c r="F257" s="15"/>
      <c r="H257" s="14"/>
      <c r="I257" s="14"/>
      <c r="J257" s="35" t="s">
        <v>312</v>
      </c>
      <c r="K257" s="14"/>
      <c r="L257" s="15" t="s">
        <v>835</v>
      </c>
      <c r="M257" s="14"/>
      <c r="O257" s="14"/>
      <c r="P257" s="14"/>
      <c r="Q257" s="35" t="s">
        <v>312</v>
      </c>
      <c r="R257" s="14"/>
      <c r="S257" s="28" t="s">
        <v>835</v>
      </c>
      <c r="T257" s="83">
        <v>6768.89</v>
      </c>
      <c r="U257" s="58">
        <v>43511</v>
      </c>
      <c r="V257" s="58">
        <v>43875</v>
      </c>
      <c r="W257" s="46">
        <v>6768.89</v>
      </c>
    </row>
    <row r="258" spans="1:23" s="13" customFormat="1" ht="90">
      <c r="A258" s="24" t="s">
        <v>836</v>
      </c>
      <c r="B258" s="14">
        <v>80204250585</v>
      </c>
      <c r="C258" s="15" t="s">
        <v>420</v>
      </c>
      <c r="D258" s="15" t="s">
        <v>837</v>
      </c>
      <c r="E258" s="15" t="s">
        <v>48</v>
      </c>
      <c r="F258" s="15"/>
      <c r="H258" s="14"/>
      <c r="I258" s="14"/>
      <c r="J258" s="32"/>
      <c r="K258" s="14"/>
      <c r="L258" s="15"/>
      <c r="M258" s="14"/>
      <c r="O258" s="14"/>
      <c r="P258" s="14"/>
      <c r="Q258" s="35">
        <v>12169321002</v>
      </c>
      <c r="R258" s="14"/>
      <c r="S258" s="28" t="s">
        <v>680</v>
      </c>
      <c r="T258" s="83">
        <v>3500</v>
      </c>
      <c r="U258" s="58">
        <v>43549</v>
      </c>
      <c r="V258" s="58">
        <v>43550</v>
      </c>
      <c r="W258" s="46">
        <v>3500</v>
      </c>
    </row>
    <row r="259" spans="1:23" s="13" customFormat="1" ht="105">
      <c r="A259" s="24" t="s">
        <v>838</v>
      </c>
      <c r="B259" s="14">
        <v>80204250585</v>
      </c>
      <c r="C259" s="15" t="s">
        <v>420</v>
      </c>
      <c r="D259" s="15" t="s">
        <v>839</v>
      </c>
      <c r="E259" s="15" t="s">
        <v>48</v>
      </c>
      <c r="F259" s="15"/>
      <c r="H259" s="14"/>
      <c r="I259" s="14"/>
      <c r="J259" s="32"/>
      <c r="K259" s="14"/>
      <c r="L259" s="15"/>
      <c r="M259" s="14"/>
      <c r="O259" s="14"/>
      <c r="P259" s="14"/>
      <c r="Q259" s="35">
        <v>12169321002</v>
      </c>
      <c r="R259" s="14"/>
      <c r="S259" s="28" t="s">
        <v>680</v>
      </c>
      <c r="T259" s="83">
        <v>3019.65</v>
      </c>
      <c r="U259" s="58">
        <v>43500</v>
      </c>
      <c r="V259" s="58">
        <v>43539</v>
      </c>
      <c r="W259" s="46">
        <v>3019.65</v>
      </c>
    </row>
    <row r="260" spans="1:23" s="13" customFormat="1" ht="75">
      <c r="A260" s="24" t="s">
        <v>840</v>
      </c>
      <c r="B260" s="14">
        <v>80204250585</v>
      </c>
      <c r="C260" s="15" t="s">
        <v>420</v>
      </c>
      <c r="D260" s="15" t="s">
        <v>841</v>
      </c>
      <c r="E260" s="15" t="s">
        <v>48</v>
      </c>
      <c r="F260" s="15"/>
      <c r="H260" s="14"/>
      <c r="I260" s="14"/>
      <c r="J260" s="32"/>
      <c r="K260" s="14"/>
      <c r="L260" s="15"/>
      <c r="M260" s="14"/>
      <c r="O260" s="14"/>
      <c r="P260" s="14"/>
      <c r="Q260" s="35">
        <v>12169321002</v>
      </c>
      <c r="R260" s="14"/>
      <c r="S260" s="28" t="s">
        <v>680</v>
      </c>
      <c r="T260" s="83">
        <v>7448.25</v>
      </c>
      <c r="U260" s="58">
        <v>43480</v>
      </c>
      <c r="V260" s="58">
        <v>43511</v>
      </c>
      <c r="W260" s="46">
        <v>7448.25</v>
      </c>
    </row>
    <row r="261" spans="1:23" s="13" customFormat="1" ht="75">
      <c r="A261" s="24" t="s">
        <v>842</v>
      </c>
      <c r="B261" s="14">
        <v>80204250585</v>
      </c>
      <c r="C261" s="15" t="s">
        <v>420</v>
      </c>
      <c r="D261" s="15" t="s">
        <v>843</v>
      </c>
      <c r="E261" s="15" t="s">
        <v>48</v>
      </c>
      <c r="F261" s="15"/>
      <c r="H261" s="14"/>
      <c r="I261" s="14"/>
      <c r="J261" s="32"/>
      <c r="K261" s="14"/>
      <c r="L261" s="15"/>
      <c r="M261" s="14"/>
      <c r="O261" s="14"/>
      <c r="P261" s="14"/>
      <c r="Q261" s="35" t="s">
        <v>844</v>
      </c>
      <c r="R261" s="14"/>
      <c r="S261" s="28" t="s">
        <v>845</v>
      </c>
      <c r="T261" s="83">
        <v>2200</v>
      </c>
      <c r="U261" s="58">
        <v>43489</v>
      </c>
      <c r="V261" s="58">
        <v>43524</v>
      </c>
      <c r="W261" s="46">
        <v>2200</v>
      </c>
    </row>
    <row r="262" spans="1:23" s="13" customFormat="1" ht="90">
      <c r="A262" s="24" t="s">
        <v>846</v>
      </c>
      <c r="B262" s="14">
        <v>80204250585</v>
      </c>
      <c r="C262" s="15" t="s">
        <v>420</v>
      </c>
      <c r="D262" s="15" t="s">
        <v>847</v>
      </c>
      <c r="E262" s="15" t="s">
        <v>48</v>
      </c>
      <c r="F262" s="15"/>
      <c r="H262" s="14"/>
      <c r="I262" s="14"/>
      <c r="J262" s="32"/>
      <c r="K262" s="14"/>
      <c r="L262" s="15"/>
      <c r="M262" s="14"/>
      <c r="O262" s="14"/>
      <c r="P262" s="14"/>
      <c r="Q262" s="35"/>
      <c r="R262" s="14"/>
      <c r="S262" s="28" t="s">
        <v>848</v>
      </c>
      <c r="T262" s="83">
        <v>11200</v>
      </c>
      <c r="U262" s="58">
        <v>43552</v>
      </c>
      <c r="V262" s="58">
        <v>43552</v>
      </c>
      <c r="W262" s="46">
        <v>11200</v>
      </c>
    </row>
    <row r="263" spans="1:23" s="13" customFormat="1" ht="105">
      <c r="A263" s="24" t="s">
        <v>849</v>
      </c>
      <c r="B263" s="14">
        <v>80204250585</v>
      </c>
      <c r="C263" s="15" t="s">
        <v>420</v>
      </c>
      <c r="D263" s="15" t="s">
        <v>850</v>
      </c>
      <c r="E263" s="15" t="s">
        <v>39</v>
      </c>
      <c r="F263" s="15"/>
      <c r="H263" s="14"/>
      <c r="I263" s="14"/>
      <c r="J263" s="32"/>
      <c r="K263" s="14"/>
      <c r="L263" s="15"/>
      <c r="M263" s="14"/>
      <c r="O263" s="14"/>
      <c r="P263" s="14"/>
      <c r="Q263" s="35" t="s">
        <v>1265</v>
      </c>
      <c r="R263" s="14"/>
      <c r="S263" s="28" t="s">
        <v>851</v>
      </c>
      <c r="T263" s="83">
        <v>76500</v>
      </c>
      <c r="U263" s="58">
        <v>43466</v>
      </c>
      <c r="V263" s="58">
        <v>43830</v>
      </c>
      <c r="W263" s="46">
        <v>76500</v>
      </c>
    </row>
    <row r="264" spans="1:23" s="13" customFormat="1" ht="45">
      <c r="A264" s="24" t="s">
        <v>852</v>
      </c>
      <c r="B264" s="14">
        <v>80204250585</v>
      </c>
      <c r="C264" s="15" t="s">
        <v>420</v>
      </c>
      <c r="D264" s="15" t="s">
        <v>853</v>
      </c>
      <c r="E264" s="15" t="s">
        <v>48</v>
      </c>
      <c r="F264" s="15"/>
      <c r="H264" s="14"/>
      <c r="I264" s="14"/>
      <c r="J264" s="32"/>
      <c r="K264" s="14"/>
      <c r="L264" s="15"/>
      <c r="M264" s="14"/>
      <c r="O264" s="14"/>
      <c r="P264" s="14"/>
      <c r="Q264" s="35" t="s">
        <v>854</v>
      </c>
      <c r="R264" s="14"/>
      <c r="S264" s="28" t="s">
        <v>855</v>
      </c>
      <c r="T264" s="83">
        <v>940</v>
      </c>
      <c r="U264" s="58">
        <v>43523</v>
      </c>
      <c r="V264" s="58">
        <v>43537</v>
      </c>
      <c r="W264" s="46">
        <v>940</v>
      </c>
    </row>
    <row r="265" spans="1:23" s="13" customFormat="1" ht="135">
      <c r="A265" s="24" t="s">
        <v>856</v>
      </c>
      <c r="B265" s="14">
        <v>80204250585</v>
      </c>
      <c r="C265" s="15" t="s">
        <v>420</v>
      </c>
      <c r="D265" s="15" t="s">
        <v>857</v>
      </c>
      <c r="E265" s="15" t="s">
        <v>48</v>
      </c>
      <c r="F265" s="15"/>
      <c r="H265" s="14"/>
      <c r="I265" s="14"/>
      <c r="J265" s="32"/>
      <c r="K265" s="14"/>
      <c r="L265" s="15"/>
      <c r="M265" s="14"/>
      <c r="O265" s="14"/>
      <c r="P265" s="14"/>
      <c r="Q265" s="35" t="s">
        <v>1266</v>
      </c>
      <c r="R265" s="14"/>
      <c r="S265" s="28" t="s">
        <v>858</v>
      </c>
      <c r="T265" s="83">
        <v>2375</v>
      </c>
      <c r="U265" s="58">
        <v>43552</v>
      </c>
      <c r="V265" s="58">
        <v>43552</v>
      </c>
      <c r="W265" s="46">
        <v>2375</v>
      </c>
    </row>
    <row r="266" spans="1:23" s="13" customFormat="1" ht="45">
      <c r="A266" s="50" t="s">
        <v>1217</v>
      </c>
      <c r="B266" s="14">
        <v>80204250585</v>
      </c>
      <c r="C266" s="15" t="s">
        <v>420</v>
      </c>
      <c r="D266" s="15" t="s">
        <v>1216</v>
      </c>
      <c r="E266" s="15" t="s">
        <v>39</v>
      </c>
      <c r="F266" s="15"/>
      <c r="H266" s="14"/>
      <c r="I266" s="14"/>
      <c r="J266" s="32"/>
      <c r="K266" s="14"/>
      <c r="L266" s="15"/>
      <c r="M266" s="14"/>
      <c r="O266" s="14"/>
      <c r="P266" s="14"/>
      <c r="Q266" s="35" t="s">
        <v>101</v>
      </c>
      <c r="R266" s="14"/>
      <c r="S266" s="28" t="s">
        <v>102</v>
      </c>
      <c r="T266" s="83">
        <v>277692</v>
      </c>
      <c r="U266" s="58">
        <v>43466</v>
      </c>
      <c r="V266" s="58">
        <v>43830</v>
      </c>
      <c r="W266" s="46">
        <v>24900</v>
      </c>
    </row>
    <row r="267" spans="1:23" s="13" customFormat="1" ht="75">
      <c r="A267" s="24" t="s">
        <v>859</v>
      </c>
      <c r="B267" s="14">
        <v>80204250585</v>
      </c>
      <c r="C267" s="15" t="s">
        <v>420</v>
      </c>
      <c r="D267" s="16" t="s">
        <v>860</v>
      </c>
      <c r="E267" s="15" t="s">
        <v>48</v>
      </c>
      <c r="F267" s="15"/>
      <c r="H267" s="14"/>
      <c r="I267" s="14"/>
      <c r="J267" s="32"/>
      <c r="K267" s="14"/>
      <c r="L267" s="15"/>
      <c r="M267" s="14"/>
      <c r="O267" s="14"/>
      <c r="P267" s="14"/>
      <c r="Q267" s="35" t="s">
        <v>861</v>
      </c>
      <c r="R267" s="14"/>
      <c r="S267" s="28" t="s">
        <v>862</v>
      </c>
      <c r="T267" s="83">
        <v>7500</v>
      </c>
      <c r="U267" s="58">
        <v>43556</v>
      </c>
      <c r="V267" s="58">
        <v>43830</v>
      </c>
      <c r="W267" s="46">
        <v>0</v>
      </c>
    </row>
    <row r="268" spans="1:23" s="13" customFormat="1" ht="75">
      <c r="A268" s="24" t="s">
        <v>863</v>
      </c>
      <c r="B268" s="14">
        <v>80204250585</v>
      </c>
      <c r="C268" s="15" t="s">
        <v>420</v>
      </c>
      <c r="D268" s="15" t="s">
        <v>864</v>
      </c>
      <c r="E268" s="15" t="s">
        <v>48</v>
      </c>
      <c r="F268" s="15"/>
      <c r="H268" s="14"/>
      <c r="I268" s="14"/>
      <c r="J268" s="32"/>
      <c r="K268" s="14"/>
      <c r="L268" s="15"/>
      <c r="M268" s="14"/>
      <c r="O268" s="14"/>
      <c r="P268" s="14"/>
      <c r="Q268" s="35" t="s">
        <v>861</v>
      </c>
      <c r="R268" s="14"/>
      <c r="S268" s="28" t="s">
        <v>862</v>
      </c>
      <c r="T268" s="83">
        <v>3750</v>
      </c>
      <c r="U268" s="58">
        <v>43556</v>
      </c>
      <c r="V268" s="58">
        <v>43830</v>
      </c>
      <c r="W268" s="46">
        <v>3750</v>
      </c>
    </row>
    <row r="269" spans="1:23" s="13" customFormat="1" ht="75">
      <c r="A269" s="24" t="s">
        <v>865</v>
      </c>
      <c r="B269" s="14">
        <v>80204250585</v>
      </c>
      <c r="C269" s="15" t="s">
        <v>420</v>
      </c>
      <c r="D269" s="15" t="s">
        <v>866</v>
      </c>
      <c r="E269" s="15" t="s">
        <v>39</v>
      </c>
      <c r="F269" s="15"/>
      <c r="H269" s="14"/>
      <c r="I269" s="14"/>
      <c r="J269" s="32"/>
      <c r="K269" s="14"/>
      <c r="L269" s="15"/>
      <c r="M269" s="14"/>
      <c r="O269" s="14"/>
      <c r="P269" s="14"/>
      <c r="Q269" s="35" t="s">
        <v>223</v>
      </c>
      <c r="R269" s="14"/>
      <c r="S269" s="28" t="s">
        <v>113</v>
      </c>
      <c r="T269" s="83">
        <v>41761.61</v>
      </c>
      <c r="U269" s="58">
        <v>43542</v>
      </c>
      <c r="V269" s="58">
        <v>44272</v>
      </c>
      <c r="W269" s="46">
        <v>0</v>
      </c>
    </row>
    <row r="270" spans="1:23" s="13" customFormat="1" ht="75">
      <c r="A270" s="24" t="s">
        <v>867</v>
      </c>
      <c r="B270" s="14">
        <v>80204250585</v>
      </c>
      <c r="C270" s="15" t="s">
        <v>420</v>
      </c>
      <c r="D270" s="15" t="s">
        <v>868</v>
      </c>
      <c r="E270" s="15" t="s">
        <v>39</v>
      </c>
      <c r="F270" s="15"/>
      <c r="H270" s="14"/>
      <c r="I270" s="14"/>
      <c r="J270" s="32"/>
      <c r="K270" s="14"/>
      <c r="L270" s="15"/>
      <c r="M270" s="14"/>
      <c r="O270" s="14"/>
      <c r="P270" s="14"/>
      <c r="Q270" s="35" t="s">
        <v>223</v>
      </c>
      <c r="R270" s="14"/>
      <c r="S270" s="28" t="s">
        <v>113</v>
      </c>
      <c r="T270" s="83">
        <v>41761.61</v>
      </c>
      <c r="U270" s="58">
        <v>43617</v>
      </c>
      <c r="V270" s="58">
        <v>44347</v>
      </c>
      <c r="W270" s="46">
        <v>0</v>
      </c>
    </row>
    <row r="271" spans="1:23" s="13" customFormat="1" ht="105">
      <c r="A271" s="24" t="s">
        <v>1720</v>
      </c>
      <c r="B271" s="14">
        <v>80204250585</v>
      </c>
      <c r="C271" s="15" t="s">
        <v>420</v>
      </c>
      <c r="D271" s="15" t="s">
        <v>1721</v>
      </c>
      <c r="E271" s="15" t="s">
        <v>51</v>
      </c>
      <c r="F271" s="15"/>
      <c r="H271" s="14"/>
      <c r="I271" s="14"/>
      <c r="J271" s="32"/>
      <c r="K271" s="14"/>
      <c r="L271" s="15"/>
      <c r="M271" s="14"/>
      <c r="O271" s="14"/>
      <c r="P271" s="14"/>
      <c r="Q271" s="35" t="s">
        <v>572</v>
      </c>
      <c r="R271" s="14"/>
      <c r="S271" s="34" t="s">
        <v>573</v>
      </c>
      <c r="T271" s="83">
        <v>2960</v>
      </c>
      <c r="U271" s="58">
        <v>43250</v>
      </c>
      <c r="V271" s="58">
        <v>43250</v>
      </c>
      <c r="W271" s="46">
        <v>2960</v>
      </c>
    </row>
    <row r="272" spans="1:23" s="13" customFormat="1" ht="75">
      <c r="A272" s="50" t="s">
        <v>1722</v>
      </c>
      <c r="B272" s="14">
        <v>80204250585</v>
      </c>
      <c r="C272" s="15" t="s">
        <v>420</v>
      </c>
      <c r="D272" s="15" t="s">
        <v>1723</v>
      </c>
      <c r="E272" s="15" t="s">
        <v>51</v>
      </c>
      <c r="F272" s="15"/>
      <c r="H272" s="14"/>
      <c r="I272" s="14"/>
      <c r="J272" s="32"/>
      <c r="K272" s="14"/>
      <c r="L272" s="15"/>
      <c r="M272" s="14"/>
      <c r="O272" s="14"/>
      <c r="P272" s="14"/>
      <c r="Q272" s="35" t="s">
        <v>572</v>
      </c>
      <c r="R272" s="14"/>
      <c r="S272" s="34" t="s">
        <v>573</v>
      </c>
      <c r="T272" s="83">
        <v>1265</v>
      </c>
      <c r="U272" s="58">
        <v>43284</v>
      </c>
      <c r="V272" s="58">
        <v>43284</v>
      </c>
      <c r="W272" s="83">
        <v>1265</v>
      </c>
    </row>
    <row r="273" spans="1:23" s="13" customFormat="1" ht="150">
      <c r="A273" s="50" t="s">
        <v>1724</v>
      </c>
      <c r="B273" s="14">
        <v>80204250585</v>
      </c>
      <c r="C273" s="15" t="s">
        <v>420</v>
      </c>
      <c r="D273" s="15" t="s">
        <v>1725</v>
      </c>
      <c r="E273" s="15" t="s">
        <v>51</v>
      </c>
      <c r="F273" s="15"/>
      <c r="H273" s="14"/>
      <c r="I273" s="14"/>
      <c r="J273" s="32"/>
      <c r="K273" s="14"/>
      <c r="L273" s="15"/>
      <c r="M273" s="14"/>
      <c r="O273" s="14"/>
      <c r="P273" s="14"/>
      <c r="Q273" s="35" t="s">
        <v>572</v>
      </c>
      <c r="R273" s="14"/>
      <c r="S273" s="34" t="s">
        <v>573</v>
      </c>
      <c r="T273" s="83">
        <v>1100</v>
      </c>
      <c r="U273" s="58">
        <v>43353</v>
      </c>
      <c r="V273" s="58">
        <v>43353</v>
      </c>
      <c r="W273" s="83">
        <v>1100</v>
      </c>
    </row>
    <row r="274" spans="1:23" s="13" customFormat="1" ht="75">
      <c r="A274" s="50" t="s">
        <v>1726</v>
      </c>
      <c r="B274" s="14">
        <v>80204250585</v>
      </c>
      <c r="C274" s="15" t="s">
        <v>420</v>
      </c>
      <c r="D274" s="15" t="s">
        <v>1727</v>
      </c>
      <c r="E274" s="15" t="s">
        <v>51</v>
      </c>
      <c r="F274" s="15"/>
      <c r="H274" s="14"/>
      <c r="I274" s="14"/>
      <c r="J274" s="32"/>
      <c r="K274" s="14"/>
      <c r="L274" s="15"/>
      <c r="M274" s="14"/>
      <c r="O274" s="14"/>
      <c r="P274" s="14"/>
      <c r="Q274" s="35" t="s">
        <v>572</v>
      </c>
      <c r="R274" s="14"/>
      <c r="S274" s="34" t="s">
        <v>573</v>
      </c>
      <c r="T274" s="83">
        <v>1540</v>
      </c>
      <c r="U274" s="58">
        <v>43385</v>
      </c>
      <c r="V274" s="58">
        <v>43385</v>
      </c>
      <c r="W274" s="83">
        <v>1540</v>
      </c>
    </row>
    <row r="275" spans="1:23" s="13" customFormat="1" ht="90">
      <c r="A275" s="24" t="s">
        <v>869</v>
      </c>
      <c r="B275" s="14">
        <v>80204250585</v>
      </c>
      <c r="C275" s="15" t="s">
        <v>420</v>
      </c>
      <c r="D275" s="15" t="s">
        <v>870</v>
      </c>
      <c r="E275" s="15" t="s">
        <v>51</v>
      </c>
      <c r="F275" s="15"/>
      <c r="H275" s="14"/>
      <c r="I275" s="14"/>
      <c r="J275" s="32"/>
      <c r="K275" s="14"/>
      <c r="L275" s="15"/>
      <c r="M275" s="14"/>
      <c r="O275" s="14"/>
      <c r="P275" s="14"/>
      <c r="Q275" s="35" t="s">
        <v>572</v>
      </c>
      <c r="R275" s="14"/>
      <c r="S275" s="34" t="s">
        <v>573</v>
      </c>
      <c r="T275" s="83">
        <v>1585</v>
      </c>
      <c r="U275" s="58">
        <v>43489</v>
      </c>
      <c r="V275" s="58">
        <v>43489</v>
      </c>
      <c r="W275" s="83">
        <v>1585</v>
      </c>
    </row>
    <row r="276" spans="1:23" s="13" customFormat="1" ht="75">
      <c r="A276" s="24" t="s">
        <v>871</v>
      </c>
      <c r="B276" s="14">
        <v>80204250585</v>
      </c>
      <c r="C276" s="15" t="s">
        <v>420</v>
      </c>
      <c r="D276" s="15" t="s">
        <v>872</v>
      </c>
      <c r="E276" s="15" t="s">
        <v>51</v>
      </c>
      <c r="F276" s="15"/>
      <c r="H276" s="14"/>
      <c r="I276" s="14"/>
      <c r="J276" s="32"/>
      <c r="K276" s="14"/>
      <c r="L276" s="15"/>
      <c r="M276" s="14"/>
      <c r="O276" s="14"/>
      <c r="P276" s="14"/>
      <c r="Q276" s="35" t="s">
        <v>572</v>
      </c>
      <c r="R276" s="14"/>
      <c r="S276" s="34" t="s">
        <v>573</v>
      </c>
      <c r="T276" s="83">
        <v>2365</v>
      </c>
      <c r="U276" s="58">
        <v>43514</v>
      </c>
      <c r="V276" s="58">
        <v>43514</v>
      </c>
      <c r="W276" s="46">
        <v>1275</v>
      </c>
    </row>
    <row r="277" spans="1:23" s="13" customFormat="1" ht="90">
      <c r="A277" s="24" t="s">
        <v>873</v>
      </c>
      <c r="B277" s="14">
        <v>80204250585</v>
      </c>
      <c r="C277" s="15" t="s">
        <v>420</v>
      </c>
      <c r="D277" s="15" t="s">
        <v>874</v>
      </c>
      <c r="E277" s="15" t="s">
        <v>51</v>
      </c>
      <c r="F277" s="15"/>
      <c r="H277" s="14"/>
      <c r="I277" s="14"/>
      <c r="J277" s="32"/>
      <c r="K277" s="14"/>
      <c r="L277" s="15"/>
      <c r="M277" s="14"/>
      <c r="O277" s="14"/>
      <c r="P277" s="14"/>
      <c r="Q277" s="35" t="s">
        <v>572</v>
      </c>
      <c r="R277" s="14"/>
      <c r="S277" s="34" t="s">
        <v>573</v>
      </c>
      <c r="T277" s="83">
        <v>440</v>
      </c>
      <c r="U277" s="58">
        <v>43530</v>
      </c>
      <c r="V277" s="58">
        <v>43530</v>
      </c>
      <c r="W277" s="83">
        <v>440</v>
      </c>
    </row>
    <row r="278" spans="1:23" s="13" customFormat="1" ht="90">
      <c r="A278" s="24" t="s">
        <v>1728</v>
      </c>
      <c r="B278" s="14">
        <v>80204250585</v>
      </c>
      <c r="C278" s="15" t="s">
        <v>420</v>
      </c>
      <c r="D278" s="15" t="s">
        <v>1729</v>
      </c>
      <c r="E278" s="15" t="s">
        <v>51</v>
      </c>
      <c r="F278" s="15"/>
      <c r="H278" s="14"/>
      <c r="I278" s="14"/>
      <c r="J278" s="32"/>
      <c r="K278" s="14"/>
      <c r="L278" s="15"/>
      <c r="M278" s="14"/>
      <c r="O278" s="14"/>
      <c r="P278" s="14"/>
      <c r="Q278" s="35" t="s">
        <v>572</v>
      </c>
      <c r="R278" s="14"/>
      <c r="S278" s="34" t="s">
        <v>573</v>
      </c>
      <c r="T278" s="83">
        <v>2125</v>
      </c>
      <c r="U278" s="58">
        <v>43570</v>
      </c>
      <c r="V278" s="58">
        <v>43570</v>
      </c>
      <c r="W278" s="83">
        <v>2125</v>
      </c>
    </row>
    <row r="279" spans="1:23" s="13" customFormat="1" ht="90">
      <c r="A279" s="24" t="s">
        <v>1730</v>
      </c>
      <c r="B279" s="14">
        <v>80204250585</v>
      </c>
      <c r="C279" s="15" t="s">
        <v>420</v>
      </c>
      <c r="D279" s="15" t="s">
        <v>1731</v>
      </c>
      <c r="E279" s="15" t="s">
        <v>51</v>
      </c>
      <c r="F279" s="15"/>
      <c r="H279" s="14"/>
      <c r="I279" s="14"/>
      <c r="J279" s="32"/>
      <c r="K279" s="14"/>
      <c r="L279" s="15"/>
      <c r="M279" s="14"/>
      <c r="O279" s="14"/>
      <c r="P279" s="14"/>
      <c r="Q279" s="35" t="s">
        <v>572</v>
      </c>
      <c r="R279" s="14"/>
      <c r="S279" s="34" t="s">
        <v>573</v>
      </c>
      <c r="T279" s="83">
        <v>2960</v>
      </c>
      <c r="U279" s="58">
        <v>43622</v>
      </c>
      <c r="V279" s="58">
        <v>43622</v>
      </c>
      <c r="W279" s="83">
        <v>2960</v>
      </c>
    </row>
    <row r="280" spans="1:23" s="13" customFormat="1" ht="120">
      <c r="A280" s="37">
        <v>7979234034</v>
      </c>
      <c r="B280" s="14">
        <v>80204250585</v>
      </c>
      <c r="C280" s="15" t="s">
        <v>420</v>
      </c>
      <c r="D280" s="15" t="s">
        <v>1732</v>
      </c>
      <c r="E280" s="15" t="s">
        <v>51</v>
      </c>
      <c r="F280" s="15"/>
      <c r="H280" s="14"/>
      <c r="I280" s="14"/>
      <c r="J280" s="32"/>
      <c r="K280" s="14"/>
      <c r="L280" s="15"/>
      <c r="M280" s="14"/>
      <c r="O280" s="14"/>
      <c r="P280" s="14"/>
      <c r="Q280" s="35" t="s">
        <v>572</v>
      </c>
      <c r="R280" s="14"/>
      <c r="S280" s="34" t="s">
        <v>573</v>
      </c>
      <c r="T280" s="83">
        <v>2580</v>
      </c>
      <c r="U280" s="58">
        <v>43670</v>
      </c>
      <c r="V280" s="58">
        <v>43670</v>
      </c>
      <c r="W280" s="83">
        <v>2580</v>
      </c>
    </row>
    <row r="281" spans="1:23" s="13" customFormat="1" ht="90">
      <c r="A281" s="24" t="s">
        <v>1733</v>
      </c>
      <c r="B281" s="14">
        <v>80204250585</v>
      </c>
      <c r="C281" s="15" t="s">
        <v>420</v>
      </c>
      <c r="D281" s="15" t="s">
        <v>1734</v>
      </c>
      <c r="E281" s="15" t="s">
        <v>51</v>
      </c>
      <c r="F281" s="15"/>
      <c r="H281" s="14"/>
      <c r="I281" s="14"/>
      <c r="J281" s="32"/>
      <c r="K281" s="14"/>
      <c r="L281" s="15"/>
      <c r="M281" s="14"/>
      <c r="O281" s="14"/>
      <c r="P281" s="14"/>
      <c r="Q281" s="35" t="s">
        <v>572</v>
      </c>
      <c r="R281" s="14"/>
      <c r="S281" s="34" t="s">
        <v>573</v>
      </c>
      <c r="T281" s="83">
        <v>1265</v>
      </c>
      <c r="U281" s="58">
        <v>43763</v>
      </c>
      <c r="V281" s="58">
        <v>43763</v>
      </c>
      <c r="W281" s="83">
        <v>1265</v>
      </c>
    </row>
    <row r="282" spans="1:23" s="13" customFormat="1" ht="75">
      <c r="A282" s="24" t="s">
        <v>1735</v>
      </c>
      <c r="B282" s="14">
        <v>80204250585</v>
      </c>
      <c r="C282" s="15" t="s">
        <v>420</v>
      </c>
      <c r="D282" s="15" t="s">
        <v>1736</v>
      </c>
      <c r="E282" s="15" t="s">
        <v>51</v>
      </c>
      <c r="F282" s="15"/>
      <c r="H282" s="14"/>
      <c r="I282" s="14"/>
      <c r="J282" s="32"/>
      <c r="K282" s="14"/>
      <c r="L282" s="15"/>
      <c r="M282" s="14"/>
      <c r="O282" s="14"/>
      <c r="P282" s="14"/>
      <c r="Q282" s="35" t="s">
        <v>572</v>
      </c>
      <c r="R282" s="14"/>
      <c r="S282" s="34" t="s">
        <v>573</v>
      </c>
      <c r="T282" s="83">
        <v>2800</v>
      </c>
      <c r="U282" s="58">
        <v>43784</v>
      </c>
      <c r="V282" s="58">
        <v>43784</v>
      </c>
      <c r="W282" s="46">
        <v>2800</v>
      </c>
    </row>
    <row r="283" spans="1:23" s="13" customFormat="1" ht="105">
      <c r="A283" s="24" t="s">
        <v>1737</v>
      </c>
      <c r="B283" s="14">
        <v>80204250585</v>
      </c>
      <c r="C283" s="15" t="s">
        <v>420</v>
      </c>
      <c r="D283" s="15" t="s">
        <v>1738</v>
      </c>
      <c r="E283" s="15" t="s">
        <v>51</v>
      </c>
      <c r="F283" s="15"/>
      <c r="H283" s="14"/>
      <c r="I283" s="14"/>
      <c r="J283" s="32"/>
      <c r="K283" s="14"/>
      <c r="L283" s="15"/>
      <c r="M283" s="14"/>
      <c r="O283" s="14"/>
      <c r="P283" s="14"/>
      <c r="Q283" s="35" t="s">
        <v>572</v>
      </c>
      <c r="R283" s="14"/>
      <c r="S283" s="34" t="s">
        <v>573</v>
      </c>
      <c r="T283" s="83">
        <v>2650</v>
      </c>
      <c r="U283" s="58">
        <v>43838</v>
      </c>
      <c r="V283" s="58">
        <v>43838</v>
      </c>
      <c r="W283" s="46">
        <v>2650</v>
      </c>
    </row>
    <row r="284" spans="1:23" s="13" customFormat="1" ht="150">
      <c r="A284" s="24" t="s">
        <v>1739</v>
      </c>
      <c r="B284" s="14">
        <v>80204250585</v>
      </c>
      <c r="C284" s="15" t="s">
        <v>420</v>
      </c>
      <c r="D284" s="15" t="s">
        <v>1740</v>
      </c>
      <c r="E284" s="15" t="s">
        <v>51</v>
      </c>
      <c r="F284" s="15"/>
      <c r="H284" s="14"/>
      <c r="I284" s="14"/>
      <c r="J284" s="32"/>
      <c r="K284" s="14"/>
      <c r="L284" s="15"/>
      <c r="M284" s="14"/>
      <c r="O284" s="14"/>
      <c r="P284" s="14"/>
      <c r="Q284" s="35" t="s">
        <v>572</v>
      </c>
      <c r="R284" s="14"/>
      <c r="S284" s="34" t="s">
        <v>573</v>
      </c>
      <c r="T284" s="83">
        <v>1620</v>
      </c>
      <c r="U284" s="58">
        <v>43885</v>
      </c>
      <c r="V284" s="58">
        <v>43885</v>
      </c>
      <c r="W284" s="46">
        <v>1620</v>
      </c>
    </row>
    <row r="285" spans="1:23" s="13" customFormat="1" ht="135">
      <c r="A285" s="24" t="s">
        <v>1689</v>
      </c>
      <c r="B285" s="14">
        <v>80204250585</v>
      </c>
      <c r="C285" s="15" t="s">
        <v>420</v>
      </c>
      <c r="D285" s="15" t="s">
        <v>1741</v>
      </c>
      <c r="E285" s="15" t="s">
        <v>51</v>
      </c>
      <c r="F285" s="15"/>
      <c r="H285" s="14"/>
      <c r="I285" s="14"/>
      <c r="J285" s="32"/>
      <c r="K285" s="14"/>
      <c r="L285" s="15"/>
      <c r="M285" s="14"/>
      <c r="O285" s="14"/>
      <c r="P285" s="14"/>
      <c r="Q285" s="35" t="s">
        <v>572</v>
      </c>
      <c r="R285" s="14"/>
      <c r="S285" s="34" t="s">
        <v>573</v>
      </c>
      <c r="T285" s="83">
        <v>7350</v>
      </c>
      <c r="U285" s="58">
        <v>43977</v>
      </c>
      <c r="V285" s="58">
        <v>43977</v>
      </c>
      <c r="W285" s="46">
        <v>7350</v>
      </c>
    </row>
    <row r="286" spans="1:23" s="13" customFormat="1" ht="90">
      <c r="A286" s="24" t="s">
        <v>875</v>
      </c>
      <c r="B286" s="14">
        <v>80204250585</v>
      </c>
      <c r="C286" s="15" t="s">
        <v>420</v>
      </c>
      <c r="D286" s="15" t="s">
        <v>876</v>
      </c>
      <c r="E286" s="15" t="s">
        <v>51</v>
      </c>
      <c r="F286" s="15"/>
      <c r="H286" s="14"/>
      <c r="I286" s="14"/>
      <c r="J286" s="32"/>
      <c r="K286" s="14"/>
      <c r="L286" s="15"/>
      <c r="M286" s="14"/>
      <c r="O286" s="14"/>
      <c r="P286" s="14"/>
      <c r="Q286" s="35" t="s">
        <v>104</v>
      </c>
      <c r="R286" s="14"/>
      <c r="S286" s="34" t="s">
        <v>105</v>
      </c>
      <c r="T286" s="83">
        <v>41384.9</v>
      </c>
      <c r="U286" s="58">
        <v>43535</v>
      </c>
      <c r="V286" s="58">
        <v>44181</v>
      </c>
      <c r="W286" s="47">
        <f>32759.38+7522.49+5385.52+7363.21</f>
        <v>53030.6</v>
      </c>
    </row>
    <row r="287" spans="1:23" s="13" customFormat="1" ht="60">
      <c r="A287" s="24" t="s">
        <v>877</v>
      </c>
      <c r="B287" s="14">
        <v>80204250585</v>
      </c>
      <c r="C287" s="15" t="s">
        <v>420</v>
      </c>
      <c r="D287" s="15" t="s">
        <v>878</v>
      </c>
      <c r="E287" s="15" t="s">
        <v>51</v>
      </c>
      <c r="F287" s="15"/>
      <c r="H287" s="14"/>
      <c r="I287" s="14"/>
      <c r="J287" s="32"/>
      <c r="K287" s="14"/>
      <c r="L287" s="15"/>
      <c r="M287" s="14"/>
      <c r="O287" s="14"/>
      <c r="P287" s="14"/>
      <c r="Q287" s="35" t="s">
        <v>262</v>
      </c>
      <c r="S287" s="34" t="s">
        <v>263</v>
      </c>
      <c r="T287" s="83">
        <v>117930.6</v>
      </c>
      <c r="U287" s="58">
        <v>43538</v>
      </c>
      <c r="V287" s="58">
        <v>44633</v>
      </c>
      <c r="W287" s="46">
        <f>96664.197+2658.3</f>
        <v>99322.497000000003</v>
      </c>
    </row>
    <row r="288" spans="1:23" s="13" customFormat="1" ht="75">
      <c r="A288" s="37">
        <v>7789193567</v>
      </c>
      <c r="B288" s="14">
        <v>80204250585</v>
      </c>
      <c r="C288" s="15" t="s">
        <v>420</v>
      </c>
      <c r="D288" s="15" t="s">
        <v>879</v>
      </c>
      <c r="E288" s="15" t="s">
        <v>51</v>
      </c>
      <c r="F288" s="15"/>
      <c r="H288" s="14"/>
      <c r="I288" s="14"/>
      <c r="J288" s="32"/>
      <c r="K288" s="14"/>
      <c r="L288" s="15"/>
      <c r="M288" s="14"/>
      <c r="O288" s="14"/>
      <c r="P288" s="14"/>
      <c r="Q288" s="35" t="s">
        <v>488</v>
      </c>
      <c r="R288" s="14"/>
      <c r="S288" s="28" t="s">
        <v>489</v>
      </c>
      <c r="T288" s="83">
        <v>104266.25</v>
      </c>
      <c r="U288" s="58">
        <v>43507</v>
      </c>
      <c r="V288" s="58">
        <v>43507</v>
      </c>
      <c r="W288" s="46">
        <v>101090</v>
      </c>
    </row>
    <row r="289" spans="1:23" s="13" customFormat="1" ht="105">
      <c r="A289" s="24" t="s">
        <v>880</v>
      </c>
      <c r="B289" s="14">
        <v>80204250585</v>
      </c>
      <c r="C289" s="15" t="s">
        <v>420</v>
      </c>
      <c r="D289" s="15" t="s">
        <v>881</v>
      </c>
      <c r="E289" s="15" t="s">
        <v>43</v>
      </c>
      <c r="F289" s="15"/>
      <c r="H289" s="14"/>
      <c r="I289" s="14"/>
      <c r="J289" s="32" t="s">
        <v>882</v>
      </c>
      <c r="K289" s="14"/>
      <c r="L289" s="15" t="s">
        <v>883</v>
      </c>
      <c r="M289" s="14"/>
      <c r="O289" s="14"/>
      <c r="P289" s="14"/>
      <c r="Q289" s="35" t="s">
        <v>104</v>
      </c>
      <c r="R289" s="14"/>
      <c r="S289" s="34" t="s">
        <v>105</v>
      </c>
      <c r="T289" s="83">
        <v>151940</v>
      </c>
      <c r="U289" s="58">
        <v>43622</v>
      </c>
      <c r="V289" s="58">
        <v>43622</v>
      </c>
      <c r="W289" s="46">
        <v>151940</v>
      </c>
    </row>
    <row r="290" spans="1:23" s="13" customFormat="1" ht="75">
      <c r="A290" s="24" t="s">
        <v>884</v>
      </c>
      <c r="B290" s="14">
        <v>80204250585</v>
      </c>
      <c r="C290" s="15" t="s">
        <v>420</v>
      </c>
      <c r="D290" s="15" t="s">
        <v>885</v>
      </c>
      <c r="E290" s="15" t="s">
        <v>48</v>
      </c>
      <c r="F290" s="15"/>
      <c r="H290" s="14"/>
      <c r="I290" s="14"/>
      <c r="J290" s="32"/>
      <c r="K290" s="14"/>
      <c r="L290" s="15"/>
      <c r="M290" s="14"/>
      <c r="O290" s="14"/>
      <c r="P290" s="14"/>
      <c r="Q290" s="35" t="s">
        <v>886</v>
      </c>
      <c r="R290" s="14"/>
      <c r="S290" s="28" t="s">
        <v>887</v>
      </c>
      <c r="T290" s="83">
        <v>500</v>
      </c>
      <c r="U290" s="58">
        <v>43481</v>
      </c>
      <c r="V290" s="58">
        <v>43482</v>
      </c>
      <c r="W290" s="46">
        <v>500</v>
      </c>
    </row>
    <row r="291" spans="1:23" s="13" customFormat="1" ht="90">
      <c r="A291" s="24" t="s">
        <v>888</v>
      </c>
      <c r="B291" s="14">
        <v>80204250585</v>
      </c>
      <c r="C291" s="15" t="s">
        <v>420</v>
      </c>
      <c r="D291" s="15" t="s">
        <v>889</v>
      </c>
      <c r="E291" s="15" t="s">
        <v>48</v>
      </c>
      <c r="F291" s="15"/>
      <c r="H291" s="14"/>
      <c r="I291" s="14"/>
      <c r="J291" s="32" t="s">
        <v>890</v>
      </c>
      <c r="K291" s="14"/>
      <c r="L291" s="15" t="s">
        <v>891</v>
      </c>
      <c r="M291" s="14"/>
      <c r="O291" s="14"/>
      <c r="P291" s="14"/>
      <c r="Q291" s="35" t="s">
        <v>890</v>
      </c>
      <c r="R291" s="14"/>
      <c r="S291" s="18" t="s">
        <v>891</v>
      </c>
      <c r="T291" s="83">
        <v>17959</v>
      </c>
      <c r="U291" s="58">
        <v>43541</v>
      </c>
      <c r="V291" s="58">
        <v>43552</v>
      </c>
      <c r="W291" s="46">
        <v>17959</v>
      </c>
    </row>
    <row r="292" spans="1:23" s="13" customFormat="1" ht="60">
      <c r="A292" s="24" t="s">
        <v>892</v>
      </c>
      <c r="B292" s="14">
        <v>80204250585</v>
      </c>
      <c r="C292" s="15" t="s">
        <v>420</v>
      </c>
      <c r="D292" s="15" t="s">
        <v>893</v>
      </c>
      <c r="E292" s="15" t="s">
        <v>51</v>
      </c>
      <c r="F292" s="15"/>
      <c r="H292" s="14"/>
      <c r="I292" s="14"/>
      <c r="J292" s="32"/>
      <c r="K292" s="14"/>
      <c r="L292" s="15"/>
      <c r="M292" s="14"/>
      <c r="O292" s="14"/>
      <c r="P292" s="14"/>
      <c r="Q292" s="35">
        <v>2973040963</v>
      </c>
      <c r="R292" s="14"/>
      <c r="S292" s="28" t="s">
        <v>894</v>
      </c>
      <c r="T292" s="83">
        <v>3154.08</v>
      </c>
      <c r="U292" s="58"/>
      <c r="V292" s="58"/>
      <c r="W292" s="46">
        <v>0</v>
      </c>
    </row>
    <row r="293" spans="1:23" s="13" customFormat="1" ht="60">
      <c r="A293" s="24" t="s">
        <v>895</v>
      </c>
      <c r="B293" s="14">
        <v>80204250585</v>
      </c>
      <c r="C293" s="15" t="s">
        <v>420</v>
      </c>
      <c r="D293" s="15" t="s">
        <v>896</v>
      </c>
      <c r="E293" s="15" t="s">
        <v>48</v>
      </c>
      <c r="F293" s="15"/>
      <c r="H293" s="14"/>
      <c r="I293" s="14"/>
      <c r="J293" s="32"/>
      <c r="K293" s="14"/>
      <c r="L293" s="15"/>
      <c r="M293" s="14"/>
      <c r="O293" s="14"/>
      <c r="P293" s="14"/>
      <c r="Q293" s="35" t="s">
        <v>897</v>
      </c>
      <c r="R293" s="14"/>
      <c r="S293" s="28" t="s">
        <v>898</v>
      </c>
      <c r="T293" s="83">
        <v>560</v>
      </c>
      <c r="U293" s="58">
        <v>43553</v>
      </c>
      <c r="V293" s="58">
        <v>43830</v>
      </c>
      <c r="W293" s="46">
        <v>560</v>
      </c>
    </row>
    <row r="294" spans="1:23" s="13" customFormat="1" ht="30">
      <c r="A294" s="24" t="s">
        <v>899</v>
      </c>
      <c r="B294" s="14">
        <v>80204250585</v>
      </c>
      <c r="C294" s="15" t="s">
        <v>420</v>
      </c>
      <c r="D294" s="15" t="s">
        <v>900</v>
      </c>
      <c r="E294" s="15" t="s">
        <v>48</v>
      </c>
      <c r="F294" s="15"/>
      <c r="H294" s="14"/>
      <c r="I294" s="14"/>
      <c r="J294" s="32"/>
      <c r="K294" s="14"/>
      <c r="L294" s="15"/>
      <c r="M294" s="14"/>
      <c r="O294" s="14"/>
      <c r="P294" s="14"/>
      <c r="Q294" s="35">
        <v>399810589</v>
      </c>
      <c r="R294" s="14"/>
      <c r="S294" s="30" t="s">
        <v>663</v>
      </c>
      <c r="T294" s="83">
        <v>1383.34</v>
      </c>
      <c r="U294" s="58">
        <v>43621</v>
      </c>
      <c r="V294" s="58">
        <v>43621</v>
      </c>
      <c r="W294" s="47">
        <v>1383.2540983606557</v>
      </c>
    </row>
    <row r="295" spans="1:23" s="13" customFormat="1" ht="90">
      <c r="A295" s="24" t="s">
        <v>901</v>
      </c>
      <c r="B295" s="14">
        <v>80204250585</v>
      </c>
      <c r="C295" s="15" t="s">
        <v>420</v>
      </c>
      <c r="D295" s="15" t="s">
        <v>902</v>
      </c>
      <c r="E295" s="15" t="s">
        <v>39</v>
      </c>
      <c r="F295" s="15"/>
      <c r="H295" s="14"/>
      <c r="I295" s="14"/>
      <c r="J295" s="32"/>
      <c r="K295" s="14"/>
      <c r="L295" s="15"/>
      <c r="M295" s="14"/>
      <c r="O295" s="14"/>
      <c r="P295" s="14"/>
      <c r="Q295" s="35" t="s">
        <v>185</v>
      </c>
      <c r="R295" s="14"/>
      <c r="S295" s="28" t="s">
        <v>903</v>
      </c>
      <c r="T295" s="83">
        <v>2574</v>
      </c>
      <c r="U295" s="58">
        <v>43617</v>
      </c>
      <c r="V295" s="58">
        <v>44347</v>
      </c>
      <c r="W295" s="47">
        <f>1280.57+1293.43</f>
        <v>2574</v>
      </c>
    </row>
    <row r="296" spans="1:23" s="13" customFormat="1" ht="45">
      <c r="A296" s="24" t="s">
        <v>904</v>
      </c>
      <c r="B296" s="14">
        <v>80204250585</v>
      </c>
      <c r="C296" s="15" t="s">
        <v>420</v>
      </c>
      <c r="D296" s="15" t="s">
        <v>905</v>
      </c>
      <c r="E296" s="15" t="s">
        <v>39</v>
      </c>
      <c r="F296" s="15"/>
      <c r="H296" s="14"/>
      <c r="I296" s="14"/>
      <c r="J296" s="32"/>
      <c r="K296" s="14"/>
      <c r="L296" s="15"/>
      <c r="M296" s="14"/>
      <c r="O296" s="14"/>
      <c r="P296" s="14"/>
      <c r="Q296" s="35" t="s">
        <v>185</v>
      </c>
      <c r="R296" s="14"/>
      <c r="S296" s="28" t="s">
        <v>903</v>
      </c>
      <c r="T296" s="83">
        <v>11800</v>
      </c>
      <c r="U296" s="58">
        <v>43594</v>
      </c>
      <c r="V296" s="58">
        <v>44324</v>
      </c>
      <c r="W296" s="47">
        <f>4417.63+1475+1475</f>
        <v>7367.63</v>
      </c>
    </row>
    <row r="297" spans="1:23" s="13" customFormat="1" ht="60">
      <c r="A297" s="37">
        <v>7721605905</v>
      </c>
      <c r="B297" s="14">
        <v>80204250585</v>
      </c>
      <c r="C297" s="15" t="s">
        <v>420</v>
      </c>
      <c r="D297" s="15" t="s">
        <v>720</v>
      </c>
      <c r="E297" s="15" t="s">
        <v>39</v>
      </c>
      <c r="F297" s="15"/>
      <c r="H297" s="14"/>
      <c r="I297" s="14"/>
      <c r="J297" s="32"/>
      <c r="K297" s="14"/>
      <c r="L297" s="15"/>
      <c r="M297" s="14"/>
      <c r="O297" s="14"/>
      <c r="P297" s="14"/>
      <c r="Q297" s="32" t="s">
        <v>385</v>
      </c>
      <c r="R297" s="14"/>
      <c r="S297" s="28" t="s">
        <v>721</v>
      </c>
      <c r="T297" s="83">
        <v>41900</v>
      </c>
      <c r="U297" s="58">
        <v>43466</v>
      </c>
      <c r="V297" s="58">
        <v>43830</v>
      </c>
      <c r="W297" s="46">
        <v>20950</v>
      </c>
    </row>
    <row r="298" spans="1:23" s="13" customFormat="1" ht="75">
      <c r="A298" s="24" t="s">
        <v>906</v>
      </c>
      <c r="B298" s="14">
        <v>80204250585</v>
      </c>
      <c r="C298" s="15" t="s">
        <v>420</v>
      </c>
      <c r="D298" s="15" t="s">
        <v>907</v>
      </c>
      <c r="E298" s="15" t="s">
        <v>48</v>
      </c>
      <c r="F298" s="15"/>
      <c r="H298" s="14"/>
      <c r="I298" s="14"/>
      <c r="J298" s="32"/>
      <c r="K298" s="14"/>
      <c r="L298" s="15"/>
      <c r="M298" s="14"/>
      <c r="O298" s="14"/>
      <c r="P298" s="14"/>
      <c r="Q298" s="32" t="s">
        <v>181</v>
      </c>
      <c r="R298" s="14"/>
      <c r="S298" s="15" t="s">
        <v>404</v>
      </c>
      <c r="T298" s="83">
        <v>10000</v>
      </c>
      <c r="U298" s="58">
        <v>43559</v>
      </c>
      <c r="V298" s="58">
        <v>43830</v>
      </c>
      <c r="W298" s="46">
        <v>0</v>
      </c>
    </row>
    <row r="299" spans="1:23" s="13" customFormat="1" ht="45">
      <c r="A299" s="24" t="s">
        <v>908</v>
      </c>
      <c r="B299" s="14">
        <v>80204250585</v>
      </c>
      <c r="C299" s="15" t="s">
        <v>420</v>
      </c>
      <c r="D299" s="15" t="s">
        <v>909</v>
      </c>
      <c r="E299" s="15" t="s">
        <v>48</v>
      </c>
      <c r="F299" s="15"/>
      <c r="H299" s="14"/>
      <c r="I299" s="14"/>
      <c r="J299" s="32"/>
      <c r="K299" s="14"/>
      <c r="L299" s="15"/>
      <c r="M299" s="14"/>
      <c r="O299" s="14"/>
      <c r="P299" s="14"/>
      <c r="Q299" s="35" t="s">
        <v>1263</v>
      </c>
      <c r="R299" s="14"/>
      <c r="S299" s="30" t="s">
        <v>801</v>
      </c>
      <c r="T299" s="83">
        <v>608.44000000000005</v>
      </c>
      <c r="U299" s="58">
        <v>43621</v>
      </c>
      <c r="V299" s="58">
        <v>43621</v>
      </c>
      <c r="W299" s="46">
        <v>608.26</v>
      </c>
    </row>
    <row r="300" spans="1:23" s="13" customFormat="1" ht="60">
      <c r="A300" s="24" t="s">
        <v>910</v>
      </c>
      <c r="B300" s="14">
        <v>80204250585</v>
      </c>
      <c r="C300" s="15" t="s">
        <v>420</v>
      </c>
      <c r="D300" s="15" t="s">
        <v>911</v>
      </c>
      <c r="E300" s="15" t="s">
        <v>48</v>
      </c>
      <c r="F300" s="15"/>
      <c r="H300" s="14"/>
      <c r="I300" s="14"/>
      <c r="J300" s="32"/>
      <c r="K300" s="14"/>
      <c r="L300" s="15"/>
      <c r="M300" s="14"/>
      <c r="O300" s="14"/>
      <c r="P300" s="14"/>
      <c r="Q300" s="35"/>
      <c r="R300" s="14"/>
      <c r="S300" s="28" t="s">
        <v>912</v>
      </c>
      <c r="T300" s="83">
        <v>5100</v>
      </c>
      <c r="U300" s="58">
        <v>43647</v>
      </c>
      <c r="V300" s="58">
        <v>44377</v>
      </c>
      <c r="W300" s="46">
        <v>1275</v>
      </c>
    </row>
    <row r="301" spans="1:23" s="13" customFormat="1" ht="75">
      <c r="A301" s="24" t="s">
        <v>913</v>
      </c>
      <c r="B301" s="14">
        <v>80204250585</v>
      </c>
      <c r="C301" s="15" t="s">
        <v>420</v>
      </c>
      <c r="D301" s="15" t="s">
        <v>914</v>
      </c>
      <c r="E301" s="15" t="s">
        <v>48</v>
      </c>
      <c r="F301" s="15"/>
      <c r="H301" s="14"/>
      <c r="I301" s="14"/>
      <c r="J301" s="32"/>
      <c r="K301" s="14"/>
      <c r="L301" s="15"/>
      <c r="M301" s="14"/>
      <c r="O301" s="14"/>
      <c r="P301" s="14"/>
      <c r="Q301" s="35">
        <v>1593590605</v>
      </c>
      <c r="R301" s="14"/>
      <c r="S301" s="28" t="s">
        <v>915</v>
      </c>
      <c r="T301" s="83">
        <v>4500</v>
      </c>
      <c r="U301" s="58">
        <v>43614</v>
      </c>
      <c r="V301" s="58">
        <v>43614</v>
      </c>
      <c r="W301" s="46">
        <v>4500</v>
      </c>
    </row>
    <row r="302" spans="1:23" s="13" customFormat="1" ht="45">
      <c r="A302" s="24" t="s">
        <v>916</v>
      </c>
      <c r="B302" s="14">
        <v>80204250585</v>
      </c>
      <c r="C302" s="15" t="s">
        <v>420</v>
      </c>
      <c r="D302" s="15" t="s">
        <v>917</v>
      </c>
      <c r="E302" s="15" t="s">
        <v>48</v>
      </c>
      <c r="F302" s="15"/>
      <c r="H302" s="14"/>
      <c r="I302" s="14"/>
      <c r="J302" s="32"/>
      <c r="K302" s="14"/>
      <c r="L302" s="15"/>
      <c r="M302" s="14"/>
      <c r="O302" s="14"/>
      <c r="P302" s="14"/>
      <c r="Q302" s="35"/>
      <c r="R302" s="14"/>
      <c r="S302" s="28" t="s">
        <v>918</v>
      </c>
      <c r="T302" s="83">
        <v>671.39</v>
      </c>
      <c r="U302" s="58">
        <v>43678</v>
      </c>
      <c r="V302" s="58">
        <v>44043</v>
      </c>
      <c r="W302" s="46">
        <v>671.39</v>
      </c>
    </row>
    <row r="303" spans="1:23" s="13" customFormat="1" ht="75">
      <c r="A303" s="24" t="s">
        <v>919</v>
      </c>
      <c r="B303" s="14">
        <v>80204250585</v>
      </c>
      <c r="C303" s="15" t="s">
        <v>420</v>
      </c>
      <c r="D303" s="15" t="s">
        <v>920</v>
      </c>
      <c r="E303" s="15" t="s">
        <v>48</v>
      </c>
      <c r="F303" s="15"/>
      <c r="H303" s="14"/>
      <c r="I303" s="14"/>
      <c r="J303" s="32"/>
      <c r="K303" s="14"/>
      <c r="L303" s="15"/>
      <c r="M303" s="14"/>
      <c r="O303" s="14"/>
      <c r="P303" s="14"/>
      <c r="Q303" s="35">
        <v>10701020157</v>
      </c>
      <c r="R303" s="14"/>
      <c r="S303" s="28" t="s">
        <v>921</v>
      </c>
      <c r="T303" s="83">
        <v>3916</v>
      </c>
      <c r="U303" s="58">
        <v>43585</v>
      </c>
      <c r="V303" s="58">
        <v>44315</v>
      </c>
      <c r="W303" s="46">
        <f>979+979</f>
        <v>1958</v>
      </c>
    </row>
    <row r="304" spans="1:23" s="13" customFormat="1" ht="75">
      <c r="A304" s="24" t="s">
        <v>922</v>
      </c>
      <c r="B304" s="14">
        <v>80204250585</v>
      </c>
      <c r="C304" s="15" t="s">
        <v>420</v>
      </c>
      <c r="D304" s="15" t="s">
        <v>923</v>
      </c>
      <c r="E304" s="15" t="s">
        <v>39</v>
      </c>
      <c r="F304" s="15"/>
      <c r="H304" s="14"/>
      <c r="I304" s="14"/>
      <c r="J304" s="32"/>
      <c r="K304" s="14"/>
      <c r="L304" s="15"/>
      <c r="M304" s="14"/>
      <c r="O304" s="14"/>
      <c r="P304" s="14"/>
      <c r="Q304" s="35" t="s">
        <v>1250</v>
      </c>
      <c r="R304" s="14"/>
      <c r="S304" s="28" t="s">
        <v>551</v>
      </c>
      <c r="T304" s="83">
        <v>15786</v>
      </c>
      <c r="U304" s="58">
        <v>43647</v>
      </c>
      <c r="V304" s="58">
        <v>44012</v>
      </c>
      <c r="W304" s="46">
        <v>15786</v>
      </c>
    </row>
    <row r="305" spans="1:23" s="13" customFormat="1" ht="75">
      <c r="A305" s="37">
        <v>7939204665</v>
      </c>
      <c r="B305" s="14">
        <v>80204250585</v>
      </c>
      <c r="C305" s="15" t="s">
        <v>420</v>
      </c>
      <c r="D305" s="15" t="s">
        <v>924</v>
      </c>
      <c r="E305" s="15" t="s">
        <v>51</v>
      </c>
      <c r="F305" s="15"/>
      <c r="H305" s="14"/>
      <c r="I305" s="14"/>
      <c r="J305" s="32">
        <v>488410010</v>
      </c>
      <c r="K305" s="14"/>
      <c r="L305" s="13" t="s">
        <v>105</v>
      </c>
      <c r="M305" s="14"/>
      <c r="O305" s="14"/>
      <c r="P305" s="14"/>
      <c r="Q305" s="33" t="s">
        <v>104</v>
      </c>
      <c r="R305" s="14"/>
      <c r="S305" s="34" t="s">
        <v>105</v>
      </c>
      <c r="T305" s="83">
        <v>885127.5</v>
      </c>
      <c r="U305" s="58">
        <v>43647</v>
      </c>
      <c r="V305" s="58">
        <v>44742</v>
      </c>
      <c r="W305" s="46">
        <v>0</v>
      </c>
    </row>
    <row r="306" spans="1:23" s="13" customFormat="1" ht="60">
      <c r="A306" s="24" t="s">
        <v>925</v>
      </c>
      <c r="B306" s="14">
        <v>80204250585</v>
      </c>
      <c r="C306" s="15" t="s">
        <v>420</v>
      </c>
      <c r="D306" s="15" t="s">
        <v>926</v>
      </c>
      <c r="E306" s="15" t="s">
        <v>39</v>
      </c>
      <c r="F306" s="15"/>
      <c r="G306" s="13">
        <v>1</v>
      </c>
      <c r="H306" s="14"/>
      <c r="I306" s="14"/>
      <c r="J306" s="32"/>
      <c r="K306" s="14"/>
      <c r="L306" s="15"/>
      <c r="M306" s="14"/>
      <c r="O306" s="14"/>
      <c r="P306" s="14"/>
      <c r="Q306" s="35">
        <v>11168160155</v>
      </c>
      <c r="R306" s="14"/>
      <c r="S306" s="28" t="s">
        <v>463</v>
      </c>
      <c r="T306" s="83">
        <v>14760</v>
      </c>
      <c r="U306" s="58">
        <v>43617</v>
      </c>
      <c r="V306" s="58">
        <v>43982</v>
      </c>
      <c r="W306" s="46">
        <v>2308.2600000000002</v>
      </c>
    </row>
    <row r="307" spans="1:23" s="13" customFormat="1" ht="120">
      <c r="A307" s="24" t="s">
        <v>927</v>
      </c>
      <c r="B307" s="14">
        <v>80204250585</v>
      </c>
      <c r="C307" s="15" t="s">
        <v>420</v>
      </c>
      <c r="D307" s="15" t="s">
        <v>928</v>
      </c>
      <c r="E307" s="15" t="s">
        <v>51</v>
      </c>
      <c r="F307" s="15"/>
      <c r="H307" s="14"/>
      <c r="I307" s="14"/>
      <c r="J307" s="35" t="s">
        <v>525</v>
      </c>
      <c r="K307" s="14"/>
      <c r="L307" s="15" t="s">
        <v>929</v>
      </c>
      <c r="M307" s="14"/>
      <c r="O307" s="14"/>
      <c r="P307" s="14"/>
      <c r="Q307" s="35" t="s">
        <v>525</v>
      </c>
      <c r="R307" s="14"/>
      <c r="S307" s="28" t="s">
        <v>929</v>
      </c>
      <c r="T307" s="83">
        <v>6336.06</v>
      </c>
      <c r="U307" s="58">
        <v>43587</v>
      </c>
      <c r="V307" s="58">
        <v>44585</v>
      </c>
      <c r="W307" s="46">
        <f>806.45+195.82+403.03+210.69+138.07+87.33</f>
        <v>1841.3899999999999</v>
      </c>
    </row>
    <row r="308" spans="1:23" s="13" customFormat="1" ht="75">
      <c r="A308" s="37">
        <v>7905115344</v>
      </c>
      <c r="B308" s="14">
        <v>80204250585</v>
      </c>
      <c r="C308" s="15" t="s">
        <v>420</v>
      </c>
      <c r="D308" s="15" t="s">
        <v>930</v>
      </c>
      <c r="E308" s="15" t="s">
        <v>39</v>
      </c>
      <c r="F308" s="15"/>
      <c r="H308" s="14"/>
      <c r="I308" s="14"/>
      <c r="J308" s="32"/>
      <c r="K308" s="14"/>
      <c r="L308" s="15"/>
      <c r="M308" s="14"/>
      <c r="O308" s="14"/>
      <c r="P308" s="14"/>
      <c r="Q308" s="35">
        <v>10991370155</v>
      </c>
      <c r="R308" s="14"/>
      <c r="S308" s="28" t="s">
        <v>554</v>
      </c>
      <c r="T308" s="83">
        <v>110000</v>
      </c>
      <c r="U308" s="58">
        <v>43623</v>
      </c>
      <c r="V308" s="58">
        <v>43988</v>
      </c>
      <c r="W308" s="46">
        <f>55000+27500+27500</f>
        <v>110000</v>
      </c>
    </row>
    <row r="309" spans="1:23" s="13" customFormat="1" ht="105">
      <c r="A309" s="24" t="s">
        <v>931</v>
      </c>
      <c r="B309" s="14">
        <v>80204250585</v>
      </c>
      <c r="C309" s="15" t="s">
        <v>420</v>
      </c>
      <c r="D309" s="15" t="s">
        <v>932</v>
      </c>
      <c r="E309" s="15" t="s">
        <v>48</v>
      </c>
      <c r="F309" s="15"/>
      <c r="H309" s="14"/>
      <c r="I309" s="14"/>
      <c r="J309" s="32"/>
      <c r="K309" s="14"/>
      <c r="L309" s="15"/>
      <c r="M309" s="14"/>
      <c r="O309" s="14"/>
      <c r="P309" s="14"/>
      <c r="Q309" s="35" t="s">
        <v>1193</v>
      </c>
      <c r="R309" s="14"/>
      <c r="S309" s="28" t="s">
        <v>1194</v>
      </c>
      <c r="T309" s="83">
        <v>27270</v>
      </c>
      <c r="U309" s="58">
        <v>43630</v>
      </c>
      <c r="V309" s="58">
        <v>43630</v>
      </c>
      <c r="W309" s="46">
        <v>27167.7</v>
      </c>
    </row>
    <row r="310" spans="1:23" s="13" customFormat="1" ht="60">
      <c r="A310" s="24" t="s">
        <v>933</v>
      </c>
      <c r="B310" s="14">
        <v>80204250585</v>
      </c>
      <c r="C310" s="15" t="s">
        <v>420</v>
      </c>
      <c r="D310" s="15" t="s">
        <v>926</v>
      </c>
      <c r="E310" s="15" t="s">
        <v>39</v>
      </c>
      <c r="F310" s="15"/>
      <c r="H310" s="14"/>
      <c r="I310" s="14"/>
      <c r="J310" s="32"/>
      <c r="K310" s="14"/>
      <c r="L310" s="15"/>
      <c r="M310" s="14"/>
      <c r="O310" s="14"/>
      <c r="P310" s="14"/>
      <c r="Q310" s="35">
        <v>11038191000</v>
      </c>
      <c r="R310" s="14"/>
      <c r="S310" s="28" t="s">
        <v>465</v>
      </c>
      <c r="T310" s="83">
        <v>14760</v>
      </c>
      <c r="U310" s="58">
        <v>43617</v>
      </c>
      <c r="V310" s="58">
        <v>43982</v>
      </c>
      <c r="W310" s="46">
        <v>0</v>
      </c>
    </row>
    <row r="311" spans="1:23" s="13" customFormat="1" ht="90">
      <c r="A311" s="24" t="s">
        <v>934</v>
      </c>
      <c r="B311" s="14">
        <v>80204250585</v>
      </c>
      <c r="C311" s="15" t="s">
        <v>420</v>
      </c>
      <c r="D311" s="15" t="s">
        <v>935</v>
      </c>
      <c r="E311" s="15" t="s">
        <v>48</v>
      </c>
      <c r="F311" s="15"/>
      <c r="H311" s="14"/>
      <c r="I311" s="14"/>
      <c r="J311" s="51" t="s">
        <v>1189</v>
      </c>
      <c r="K311" s="14"/>
      <c r="L311" s="15" t="s">
        <v>936</v>
      </c>
      <c r="M311" s="14"/>
      <c r="O311" s="14"/>
      <c r="P311" s="14"/>
      <c r="Q311" s="51" t="s">
        <v>1189</v>
      </c>
      <c r="R311" s="14"/>
      <c r="S311" s="28" t="s">
        <v>937</v>
      </c>
      <c r="T311" s="83">
        <v>1350</v>
      </c>
      <c r="U311" s="58">
        <v>43531</v>
      </c>
      <c r="V311" s="58">
        <v>43531</v>
      </c>
      <c r="W311" s="46">
        <v>1647</v>
      </c>
    </row>
    <row r="312" spans="1:23" s="13" customFormat="1" ht="45">
      <c r="A312" s="24" t="s">
        <v>938</v>
      </c>
      <c r="B312" s="14">
        <v>80204250585</v>
      </c>
      <c r="C312" s="15" t="s">
        <v>420</v>
      </c>
      <c r="D312" s="15" t="s">
        <v>939</v>
      </c>
      <c r="E312" s="15" t="s">
        <v>48</v>
      </c>
      <c r="F312" s="15"/>
      <c r="H312" s="14"/>
      <c r="I312" s="14"/>
      <c r="J312" s="32"/>
      <c r="K312" s="14"/>
      <c r="L312" s="15"/>
      <c r="M312" s="14"/>
      <c r="O312" s="14"/>
      <c r="P312" s="14"/>
      <c r="Q312" s="35" t="s">
        <v>1267</v>
      </c>
      <c r="R312" s="14"/>
      <c r="S312" s="28" t="s">
        <v>940</v>
      </c>
      <c r="T312" s="83">
        <v>300</v>
      </c>
      <c r="U312" s="58">
        <v>43621</v>
      </c>
      <c r="V312" s="58">
        <v>43621</v>
      </c>
      <c r="W312" s="46">
        <v>300</v>
      </c>
    </row>
    <row r="313" spans="1:23" s="13" customFormat="1" ht="105">
      <c r="A313" s="24" t="s">
        <v>941</v>
      </c>
      <c r="B313" s="14">
        <v>80204250585</v>
      </c>
      <c r="C313" s="15" t="s">
        <v>420</v>
      </c>
      <c r="D313" s="15" t="s">
        <v>942</v>
      </c>
      <c r="E313" s="15" t="s">
        <v>48</v>
      </c>
      <c r="F313" s="15"/>
      <c r="H313" s="14"/>
      <c r="I313" s="14"/>
      <c r="J313" s="32"/>
      <c r="K313" s="14"/>
      <c r="L313" s="15"/>
      <c r="M313" s="14"/>
      <c r="O313" s="14"/>
      <c r="P313" s="14"/>
      <c r="Q313" s="35" t="s">
        <v>1264</v>
      </c>
      <c r="R313" s="14"/>
      <c r="S313" s="28" t="s">
        <v>824</v>
      </c>
      <c r="T313" s="83">
        <v>4336</v>
      </c>
      <c r="U313" s="58">
        <v>43591</v>
      </c>
      <c r="V313" s="58">
        <v>43616</v>
      </c>
      <c r="W313" s="46">
        <v>0</v>
      </c>
    </row>
    <row r="314" spans="1:23" s="13" customFormat="1" ht="75">
      <c r="A314" s="24" t="s">
        <v>943</v>
      </c>
      <c r="B314" s="14">
        <v>80204250585</v>
      </c>
      <c r="C314" s="15" t="s">
        <v>420</v>
      </c>
      <c r="D314" s="15" t="s">
        <v>944</v>
      </c>
      <c r="E314" s="15" t="s">
        <v>48</v>
      </c>
      <c r="F314" s="15"/>
      <c r="H314" s="14"/>
      <c r="I314" s="14"/>
      <c r="J314" s="32"/>
      <c r="K314" s="14"/>
      <c r="L314" s="15"/>
      <c r="M314" s="14"/>
      <c r="O314" s="14"/>
      <c r="P314" s="14"/>
      <c r="Q314" s="35" t="s">
        <v>1264</v>
      </c>
      <c r="R314" s="14"/>
      <c r="S314" s="28" t="s">
        <v>824</v>
      </c>
      <c r="T314" s="83">
        <v>4720</v>
      </c>
      <c r="U314" s="58">
        <v>43564</v>
      </c>
      <c r="V314" s="58">
        <v>43575</v>
      </c>
      <c r="W314" s="46">
        <v>0</v>
      </c>
    </row>
    <row r="315" spans="1:23" s="13" customFormat="1" ht="60">
      <c r="A315" s="24" t="s">
        <v>945</v>
      </c>
      <c r="B315" s="14">
        <v>80204250585</v>
      </c>
      <c r="C315" s="15" t="s">
        <v>420</v>
      </c>
      <c r="D315" s="15" t="s">
        <v>926</v>
      </c>
      <c r="E315" s="15" t="s">
        <v>39</v>
      </c>
      <c r="F315" s="15"/>
      <c r="H315" s="14"/>
      <c r="I315" s="14"/>
      <c r="J315" s="32"/>
      <c r="K315" s="14"/>
      <c r="L315" s="15"/>
      <c r="M315" s="14"/>
      <c r="O315" s="14"/>
      <c r="P315" s="14"/>
      <c r="Q315" s="35">
        <v>11334081004</v>
      </c>
      <c r="R315" s="14"/>
      <c r="S315" s="28" t="s">
        <v>461</v>
      </c>
      <c r="T315" s="83">
        <v>39360</v>
      </c>
      <c r="U315" s="58">
        <v>43617</v>
      </c>
      <c r="V315" s="58">
        <v>43982</v>
      </c>
      <c r="W315" s="46">
        <v>0</v>
      </c>
    </row>
    <row r="316" spans="1:23" s="13" customFormat="1" ht="60">
      <c r="A316" s="24" t="s">
        <v>946</v>
      </c>
      <c r="B316" s="14">
        <v>80204250585</v>
      </c>
      <c r="C316" s="15" t="s">
        <v>420</v>
      </c>
      <c r="D316" s="15" t="s">
        <v>926</v>
      </c>
      <c r="E316" s="15" t="s">
        <v>39</v>
      </c>
      <c r="F316" s="15"/>
      <c r="H316" s="14"/>
      <c r="I316" s="14"/>
      <c r="J316" s="32"/>
      <c r="K316" s="14"/>
      <c r="L316" s="15"/>
      <c r="M316" s="14"/>
      <c r="O316" s="14"/>
      <c r="P316" s="14"/>
      <c r="Q316" s="35">
        <v>13464671000</v>
      </c>
      <c r="R316" s="14"/>
      <c r="S316" s="28" t="s">
        <v>467</v>
      </c>
      <c r="T316" s="83">
        <v>39360</v>
      </c>
      <c r="U316" s="58">
        <v>43617</v>
      </c>
      <c r="V316" s="58">
        <v>43982</v>
      </c>
      <c r="W316" s="46">
        <v>2172.1999999999998</v>
      </c>
    </row>
    <row r="317" spans="1:23" s="13" customFormat="1" ht="75">
      <c r="A317" s="24" t="s">
        <v>947</v>
      </c>
      <c r="B317" s="14">
        <v>80204250585</v>
      </c>
      <c r="C317" s="15" t="s">
        <v>420</v>
      </c>
      <c r="D317" s="15" t="s">
        <v>948</v>
      </c>
      <c r="E317" s="15" t="s">
        <v>39</v>
      </c>
      <c r="F317" s="15"/>
      <c r="H317" s="14"/>
      <c r="I317" s="14"/>
      <c r="J317" s="32"/>
      <c r="K317" s="14"/>
      <c r="L317" s="15"/>
      <c r="M317" s="14"/>
      <c r="O317" s="14"/>
      <c r="P317" s="14"/>
      <c r="Q317" s="35" t="s">
        <v>249</v>
      </c>
      <c r="R317" s="14"/>
      <c r="S317" s="28" t="s">
        <v>949</v>
      </c>
      <c r="T317" s="83">
        <v>37529</v>
      </c>
      <c r="U317" s="58">
        <v>43617</v>
      </c>
      <c r="V317" s="58">
        <v>44347</v>
      </c>
      <c r="W317" s="46">
        <f>9382.2+3998.97+3998.97</f>
        <v>17380.14</v>
      </c>
    </row>
    <row r="318" spans="1:23" s="13" customFormat="1" ht="105">
      <c r="A318" s="24" t="s">
        <v>950</v>
      </c>
      <c r="B318" s="14">
        <v>80204250585</v>
      </c>
      <c r="C318" s="15" t="s">
        <v>420</v>
      </c>
      <c r="D318" s="15" t="s">
        <v>951</v>
      </c>
      <c r="E318" s="15" t="s">
        <v>48</v>
      </c>
      <c r="F318" s="15"/>
      <c r="H318" s="14"/>
      <c r="I318" s="14"/>
      <c r="J318" s="32">
        <v>80024610158</v>
      </c>
      <c r="K318" s="14"/>
      <c r="L318" s="15" t="s">
        <v>952</v>
      </c>
      <c r="M318" s="14"/>
      <c r="O318" s="14"/>
      <c r="P318" s="14"/>
      <c r="Q318" s="35">
        <v>80024610158</v>
      </c>
      <c r="R318" s="14"/>
      <c r="S318" s="28" t="s">
        <v>952</v>
      </c>
      <c r="T318" s="83">
        <v>4000</v>
      </c>
      <c r="U318" s="58">
        <v>43606</v>
      </c>
      <c r="V318" s="58">
        <v>43606</v>
      </c>
      <c r="W318" s="46">
        <v>4000</v>
      </c>
    </row>
    <row r="319" spans="1:23" s="13" customFormat="1" ht="60">
      <c r="A319" s="24" t="s">
        <v>953</v>
      </c>
      <c r="B319" s="14">
        <v>80204250585</v>
      </c>
      <c r="C319" s="15" t="s">
        <v>420</v>
      </c>
      <c r="D319" s="15" t="s">
        <v>926</v>
      </c>
      <c r="E319" s="15" t="s">
        <v>39</v>
      </c>
      <c r="F319" s="15"/>
      <c r="H319" s="14"/>
      <c r="I319" s="14"/>
      <c r="J319" s="32"/>
      <c r="K319" s="14"/>
      <c r="L319" s="15"/>
      <c r="M319" s="14"/>
      <c r="O319" s="14"/>
      <c r="P319" s="14"/>
      <c r="Q319" s="35" t="s">
        <v>1249</v>
      </c>
      <c r="R319" s="14"/>
      <c r="S319" s="28" t="s">
        <v>469</v>
      </c>
      <c r="T319" s="83">
        <v>39360</v>
      </c>
      <c r="U319" s="58">
        <v>43617</v>
      </c>
      <c r="V319" s="58">
        <v>43982</v>
      </c>
      <c r="W319" s="46">
        <v>0</v>
      </c>
    </row>
    <row r="320" spans="1:23" s="13" customFormat="1" ht="60">
      <c r="A320" s="24" t="s">
        <v>954</v>
      </c>
      <c r="B320" s="14">
        <v>80204250585</v>
      </c>
      <c r="C320" s="15" t="s">
        <v>420</v>
      </c>
      <c r="D320" s="15" t="s">
        <v>955</v>
      </c>
      <c r="E320" s="15" t="s">
        <v>48</v>
      </c>
      <c r="F320" s="15"/>
      <c r="H320" s="14"/>
      <c r="I320" s="14"/>
      <c r="J320" s="32"/>
      <c r="K320" s="14"/>
      <c r="L320" s="15"/>
      <c r="M320" s="14"/>
      <c r="O320" s="14"/>
      <c r="P320" s="14"/>
      <c r="Q320" s="35">
        <v>12086540155</v>
      </c>
      <c r="R320" s="14"/>
      <c r="S320" s="28" t="s">
        <v>566</v>
      </c>
      <c r="T320" s="83">
        <v>190</v>
      </c>
      <c r="U320" s="58">
        <v>43621</v>
      </c>
      <c r="V320" s="58">
        <v>43621</v>
      </c>
      <c r="W320" s="46">
        <v>190</v>
      </c>
    </row>
    <row r="321" spans="1:23" s="13" customFormat="1" ht="75">
      <c r="A321" s="24" t="s">
        <v>956</v>
      </c>
      <c r="B321" s="14">
        <v>80204250585</v>
      </c>
      <c r="C321" s="15" t="s">
        <v>420</v>
      </c>
      <c r="D321" s="15" t="s">
        <v>957</v>
      </c>
      <c r="E321" s="15" t="s">
        <v>39</v>
      </c>
      <c r="F321" s="15"/>
      <c r="H321" s="14"/>
      <c r="I321" s="14"/>
      <c r="J321" s="32">
        <v>12086540155</v>
      </c>
      <c r="K321" s="14"/>
      <c r="L321" s="15" t="s">
        <v>566</v>
      </c>
      <c r="M321" s="14"/>
      <c r="O321" s="14"/>
      <c r="P321" s="14"/>
      <c r="Q321" s="35">
        <v>12086540155</v>
      </c>
      <c r="R321" s="14"/>
      <c r="S321" s="28" t="s">
        <v>566</v>
      </c>
      <c r="T321" s="83">
        <v>4680</v>
      </c>
      <c r="U321" s="58">
        <v>43571</v>
      </c>
      <c r="V321" s="58">
        <v>43936</v>
      </c>
      <c r="W321" s="46">
        <v>4680</v>
      </c>
    </row>
    <row r="322" spans="1:23" s="13" customFormat="1" ht="75">
      <c r="A322" s="24" t="s">
        <v>958</v>
      </c>
      <c r="B322" s="14">
        <v>80204250585</v>
      </c>
      <c r="C322" s="15" t="s">
        <v>420</v>
      </c>
      <c r="D322" s="15" t="s">
        <v>959</v>
      </c>
      <c r="E322" s="15" t="s">
        <v>51</v>
      </c>
      <c r="F322" s="15"/>
      <c r="H322" s="14"/>
      <c r="I322" s="14"/>
      <c r="J322" s="35" t="s">
        <v>320</v>
      </c>
      <c r="K322" s="14"/>
      <c r="L322" s="15" t="s">
        <v>960</v>
      </c>
      <c r="M322" s="14"/>
      <c r="O322" s="14"/>
      <c r="P322" s="14"/>
      <c r="Q322" s="35" t="s">
        <v>320</v>
      </c>
      <c r="R322" s="14"/>
      <c r="S322" s="28" t="s">
        <v>960</v>
      </c>
      <c r="T322" s="83">
        <v>650000</v>
      </c>
      <c r="U322" s="58">
        <v>43586</v>
      </c>
      <c r="V322" s="58">
        <v>43951</v>
      </c>
      <c r="W322" s="46">
        <f>306988.86+2332.1+32695.62+37217.54+3490.83+24445.21+2209.29</f>
        <v>409379.44999999995</v>
      </c>
    </row>
    <row r="323" spans="1:23" s="13" customFormat="1" ht="90">
      <c r="A323" s="24" t="s">
        <v>961</v>
      </c>
      <c r="B323" s="14">
        <v>80204250585</v>
      </c>
      <c r="C323" s="15" t="s">
        <v>420</v>
      </c>
      <c r="D323" s="15" t="s">
        <v>962</v>
      </c>
      <c r="E323" s="15" t="s">
        <v>48</v>
      </c>
      <c r="F323" s="15"/>
      <c r="H323" s="14"/>
      <c r="I323" s="14"/>
      <c r="J323" s="32"/>
      <c r="K323" s="14"/>
      <c r="L323" s="15"/>
      <c r="M323" s="14"/>
      <c r="O323" s="14"/>
      <c r="P323" s="14"/>
      <c r="Q323" s="35">
        <v>14309031004</v>
      </c>
      <c r="R323" s="14"/>
      <c r="S323" s="28" t="s">
        <v>963</v>
      </c>
      <c r="T323" s="83">
        <v>1560</v>
      </c>
      <c r="U323" s="58">
        <v>43647</v>
      </c>
      <c r="V323" s="58">
        <v>44743</v>
      </c>
      <c r="W323" s="46">
        <v>0</v>
      </c>
    </row>
    <row r="324" spans="1:23" s="13" customFormat="1" ht="60">
      <c r="A324" s="24" t="s">
        <v>964</v>
      </c>
      <c r="B324" s="14">
        <v>80204250585</v>
      </c>
      <c r="C324" s="15" t="s">
        <v>420</v>
      </c>
      <c r="D324" s="15" t="s">
        <v>965</v>
      </c>
      <c r="E324" s="15" t="s">
        <v>43</v>
      </c>
      <c r="F324" s="15"/>
      <c r="H324" s="14"/>
      <c r="I324" s="14"/>
      <c r="J324" s="32"/>
      <c r="K324" s="14"/>
      <c r="L324" s="15"/>
      <c r="M324" s="14"/>
      <c r="O324" s="14"/>
      <c r="P324" s="14"/>
      <c r="Q324" s="35" t="s">
        <v>1268</v>
      </c>
      <c r="R324" s="14"/>
      <c r="S324" s="28" t="s">
        <v>966</v>
      </c>
      <c r="T324" s="83">
        <v>27993.599999999999</v>
      </c>
      <c r="U324" s="58">
        <v>43482</v>
      </c>
      <c r="V324" s="58">
        <v>43708</v>
      </c>
      <c r="W324" s="46">
        <v>27993.599999999999</v>
      </c>
    </row>
    <row r="325" spans="1:23" s="13" customFormat="1" ht="90">
      <c r="A325" s="24" t="s">
        <v>967</v>
      </c>
      <c r="B325" s="14">
        <v>80204250585</v>
      </c>
      <c r="C325" s="15" t="s">
        <v>420</v>
      </c>
      <c r="D325" s="15" t="s">
        <v>968</v>
      </c>
      <c r="E325" s="15" t="s">
        <v>48</v>
      </c>
      <c r="F325" s="15"/>
      <c r="H325" s="14"/>
      <c r="I325" s="14"/>
      <c r="J325" s="32"/>
      <c r="K325" s="14"/>
      <c r="L325" s="15"/>
      <c r="M325" s="14"/>
      <c r="O325" s="14"/>
      <c r="P325" s="14"/>
      <c r="Q325" s="35">
        <v>11986091004</v>
      </c>
      <c r="R325" s="14"/>
      <c r="S325" s="28" t="s">
        <v>969</v>
      </c>
      <c r="T325" s="83">
        <v>1731.87</v>
      </c>
      <c r="U325" s="58">
        <v>43632</v>
      </c>
      <c r="V325" s="58">
        <v>43660</v>
      </c>
      <c r="W325" s="46">
        <v>1731.87</v>
      </c>
    </row>
    <row r="326" spans="1:23" s="13" customFormat="1" ht="90">
      <c r="A326" s="24" t="s">
        <v>970</v>
      </c>
      <c r="B326" s="14">
        <v>80204250585</v>
      </c>
      <c r="C326" s="15" t="s">
        <v>420</v>
      </c>
      <c r="D326" s="15" t="s">
        <v>971</v>
      </c>
      <c r="E326" s="15" t="s">
        <v>51</v>
      </c>
      <c r="F326" s="15"/>
      <c r="H326" s="14"/>
      <c r="I326" s="14"/>
      <c r="J326" s="32"/>
      <c r="K326" s="14"/>
      <c r="L326" s="15"/>
      <c r="M326" s="14"/>
      <c r="O326" s="14"/>
      <c r="P326" s="14"/>
      <c r="Q326" s="35">
        <v>11986091004</v>
      </c>
      <c r="R326" s="14"/>
      <c r="S326" s="28" t="s">
        <v>969</v>
      </c>
      <c r="T326" s="83">
        <v>2082.25</v>
      </c>
      <c r="U326" s="58">
        <v>43563</v>
      </c>
      <c r="V326" s="58">
        <v>43585</v>
      </c>
      <c r="W326" s="46">
        <v>0</v>
      </c>
    </row>
    <row r="327" spans="1:23" s="13" customFormat="1" ht="105">
      <c r="A327" s="24" t="s">
        <v>972</v>
      </c>
      <c r="B327" s="14">
        <v>80204250585</v>
      </c>
      <c r="C327" s="15" t="s">
        <v>420</v>
      </c>
      <c r="D327" s="15" t="s">
        <v>973</v>
      </c>
      <c r="E327" s="15" t="s">
        <v>48</v>
      </c>
      <c r="F327" s="15"/>
      <c r="H327" s="14"/>
      <c r="I327" s="14"/>
      <c r="J327" s="32"/>
      <c r="K327" s="14"/>
      <c r="L327" s="15"/>
      <c r="M327" s="14"/>
      <c r="O327" s="14"/>
      <c r="P327" s="14"/>
      <c r="Q327" s="35" t="s">
        <v>704</v>
      </c>
      <c r="R327" s="14"/>
      <c r="S327" s="28" t="s">
        <v>974</v>
      </c>
      <c r="T327" s="83">
        <v>4500</v>
      </c>
      <c r="U327" s="58">
        <v>43593</v>
      </c>
      <c r="V327" s="58">
        <v>43661</v>
      </c>
      <c r="W327" s="46">
        <v>1278.69</v>
      </c>
    </row>
    <row r="328" spans="1:23" s="13" customFormat="1" ht="150">
      <c r="A328" s="24" t="s">
        <v>975</v>
      </c>
      <c r="B328" s="14">
        <v>80204250585</v>
      </c>
      <c r="C328" s="15" t="s">
        <v>420</v>
      </c>
      <c r="D328" s="15" t="s">
        <v>976</v>
      </c>
      <c r="E328" s="15" t="s">
        <v>48</v>
      </c>
      <c r="F328" s="15"/>
      <c r="H328" s="14"/>
      <c r="I328" s="14"/>
      <c r="J328" s="32" t="s">
        <v>977</v>
      </c>
      <c r="K328" s="14"/>
      <c r="L328" s="15" t="s">
        <v>978</v>
      </c>
      <c r="M328" s="14"/>
      <c r="O328" s="14"/>
      <c r="P328" s="14"/>
      <c r="Q328" s="35">
        <v>2963700212</v>
      </c>
      <c r="R328" s="14"/>
      <c r="S328" s="28" t="s">
        <v>979</v>
      </c>
      <c r="T328" s="83">
        <v>40033</v>
      </c>
      <c r="U328" s="58">
        <v>43617</v>
      </c>
      <c r="V328" s="58">
        <v>44712</v>
      </c>
      <c r="W328" s="46">
        <f>(1099*6)+735+364+(10*8)</f>
        <v>7773</v>
      </c>
    </row>
    <row r="329" spans="1:23" s="13" customFormat="1" ht="45">
      <c r="A329" s="24" t="s">
        <v>980</v>
      </c>
      <c r="B329" s="14">
        <v>80204250585</v>
      </c>
      <c r="C329" s="15" t="s">
        <v>420</v>
      </c>
      <c r="D329" s="15" t="s">
        <v>981</v>
      </c>
      <c r="E329" s="15" t="s">
        <v>48</v>
      </c>
      <c r="F329" s="15"/>
      <c r="H329" s="14"/>
      <c r="I329" s="14"/>
      <c r="J329" s="32"/>
      <c r="K329" s="14"/>
      <c r="L329" s="15"/>
      <c r="M329" s="14"/>
      <c r="O329" s="14"/>
      <c r="P329" s="14"/>
      <c r="Q329" s="35"/>
      <c r="R329" s="14"/>
      <c r="S329" s="28" t="s">
        <v>982</v>
      </c>
      <c r="T329" s="83">
        <v>16000</v>
      </c>
      <c r="U329" s="58">
        <v>43572</v>
      </c>
      <c r="V329" s="58">
        <v>43638</v>
      </c>
      <c r="W329" s="46">
        <v>16000</v>
      </c>
    </row>
    <row r="330" spans="1:23" s="13" customFormat="1" ht="60">
      <c r="A330" s="24" t="s">
        <v>984</v>
      </c>
      <c r="B330" s="14">
        <v>80204250585</v>
      </c>
      <c r="C330" s="15" t="s">
        <v>420</v>
      </c>
      <c r="D330" s="15" t="s">
        <v>985</v>
      </c>
      <c r="E330" s="15" t="s">
        <v>48</v>
      </c>
      <c r="F330" s="15"/>
      <c r="H330" s="14"/>
      <c r="I330" s="14"/>
      <c r="J330" s="32"/>
      <c r="K330" s="14"/>
      <c r="L330" s="15"/>
      <c r="M330" s="14"/>
      <c r="O330" s="14"/>
      <c r="P330" s="14"/>
      <c r="Q330" s="35" t="s">
        <v>1269</v>
      </c>
      <c r="R330" s="14"/>
      <c r="S330" s="28" t="s">
        <v>986</v>
      </c>
      <c r="T330" s="83">
        <v>1600</v>
      </c>
      <c r="U330" s="58">
        <v>43556</v>
      </c>
      <c r="V330" s="58">
        <v>43559</v>
      </c>
      <c r="W330" s="46">
        <v>1600</v>
      </c>
    </row>
    <row r="331" spans="1:23" s="13" customFormat="1" ht="90">
      <c r="A331" s="24" t="s">
        <v>987</v>
      </c>
      <c r="B331" s="14">
        <v>80204250585</v>
      </c>
      <c r="C331" s="15" t="s">
        <v>420</v>
      </c>
      <c r="D331" s="15" t="s">
        <v>988</v>
      </c>
      <c r="E331" s="15" t="s">
        <v>48</v>
      </c>
      <c r="F331" s="15"/>
      <c r="H331" s="14"/>
      <c r="I331" s="14"/>
      <c r="J331" s="32"/>
      <c r="K331" s="14"/>
      <c r="L331" s="15"/>
      <c r="M331" s="14"/>
      <c r="O331" s="14"/>
      <c r="P331" s="14"/>
      <c r="Q331" s="53" t="s">
        <v>989</v>
      </c>
      <c r="R331" s="14"/>
      <c r="S331" s="28" t="s">
        <v>990</v>
      </c>
      <c r="T331" s="83">
        <v>1550</v>
      </c>
      <c r="U331" s="58">
        <v>43613</v>
      </c>
      <c r="V331" s="58">
        <v>43614</v>
      </c>
      <c r="W331" s="46">
        <v>0</v>
      </c>
    </row>
    <row r="332" spans="1:23" s="13" customFormat="1" ht="30">
      <c r="A332" s="24" t="s">
        <v>991</v>
      </c>
      <c r="B332" s="14">
        <v>80204250585</v>
      </c>
      <c r="C332" s="15" t="s">
        <v>420</v>
      </c>
      <c r="D332" s="15" t="s">
        <v>992</v>
      </c>
      <c r="E332" s="15" t="s">
        <v>48</v>
      </c>
      <c r="F332" s="15"/>
      <c r="H332" s="14"/>
      <c r="I332" s="14"/>
      <c r="J332" s="32"/>
      <c r="K332" s="14"/>
      <c r="L332" s="15"/>
      <c r="M332" s="14"/>
      <c r="O332" s="14"/>
      <c r="P332" s="14"/>
      <c r="Q332" s="35" t="s">
        <v>236</v>
      </c>
      <c r="R332" s="14"/>
      <c r="S332" s="28" t="s">
        <v>804</v>
      </c>
      <c r="T332" s="83">
        <v>4500</v>
      </c>
      <c r="U332" s="58">
        <v>43614</v>
      </c>
      <c r="V332" s="58">
        <v>43645</v>
      </c>
      <c r="W332" s="46">
        <v>0</v>
      </c>
    </row>
    <row r="333" spans="1:23" s="13" customFormat="1" ht="150">
      <c r="A333" s="24" t="s">
        <v>993</v>
      </c>
      <c r="B333" s="14">
        <v>80204250585</v>
      </c>
      <c r="C333" s="15" t="s">
        <v>420</v>
      </c>
      <c r="D333" s="15" t="s">
        <v>994</v>
      </c>
      <c r="E333" s="15" t="s">
        <v>48</v>
      </c>
      <c r="F333" s="15"/>
      <c r="H333" s="14"/>
      <c r="I333" s="14"/>
      <c r="J333" s="32"/>
      <c r="K333" s="14"/>
      <c r="L333" s="15"/>
      <c r="M333" s="14"/>
      <c r="O333" s="14"/>
      <c r="P333" s="14"/>
      <c r="Q333" s="35" t="s">
        <v>995</v>
      </c>
      <c r="R333" s="14"/>
      <c r="S333" s="28" t="s">
        <v>996</v>
      </c>
      <c r="T333" s="83" t="s">
        <v>997</v>
      </c>
      <c r="U333" s="58">
        <v>43595</v>
      </c>
      <c r="V333" s="58">
        <v>44316</v>
      </c>
      <c r="W333" s="46">
        <v>0</v>
      </c>
    </row>
    <row r="334" spans="1:23" s="13" customFormat="1" ht="195">
      <c r="A334" s="24" t="s">
        <v>1214</v>
      </c>
      <c r="B334" s="14">
        <v>80204250585</v>
      </c>
      <c r="C334" s="15" t="s">
        <v>420</v>
      </c>
      <c r="D334" s="15" t="s">
        <v>998</v>
      </c>
      <c r="E334" s="15" t="s">
        <v>48</v>
      </c>
      <c r="F334" s="15"/>
      <c r="H334" s="14"/>
      <c r="I334" s="14"/>
      <c r="J334" s="32"/>
      <c r="K334" s="14"/>
      <c r="L334" s="15"/>
      <c r="M334" s="14"/>
      <c r="O334" s="14"/>
      <c r="P334" s="14"/>
      <c r="Q334" s="35" t="s">
        <v>169</v>
      </c>
      <c r="R334" s="14"/>
      <c r="S334" s="28" t="s">
        <v>999</v>
      </c>
      <c r="T334" s="83">
        <v>45100</v>
      </c>
      <c r="U334" s="58">
        <v>43585</v>
      </c>
      <c r="V334" s="58">
        <v>44316</v>
      </c>
      <c r="W334" s="46">
        <v>0</v>
      </c>
    </row>
    <row r="335" spans="1:23" s="13" customFormat="1" ht="75">
      <c r="A335" s="24" t="s">
        <v>859</v>
      </c>
      <c r="B335" s="14">
        <v>80204250585</v>
      </c>
      <c r="C335" s="15" t="s">
        <v>420</v>
      </c>
      <c r="D335" s="15" t="s">
        <v>1000</v>
      </c>
      <c r="E335" s="15" t="s">
        <v>48</v>
      </c>
      <c r="F335" s="15"/>
      <c r="H335" s="14"/>
      <c r="I335" s="14"/>
      <c r="J335" s="32"/>
      <c r="K335" s="14"/>
      <c r="L335" s="15"/>
      <c r="M335" s="14"/>
      <c r="O335" s="14"/>
      <c r="P335" s="14"/>
      <c r="Q335" s="35" t="s">
        <v>861</v>
      </c>
      <c r="R335" s="14"/>
      <c r="S335" s="28" t="s">
        <v>862</v>
      </c>
      <c r="T335" s="83">
        <v>7500</v>
      </c>
      <c r="U335" s="58">
        <v>43556</v>
      </c>
      <c r="V335" s="58">
        <v>43830</v>
      </c>
      <c r="W335" s="46">
        <v>0</v>
      </c>
    </row>
    <row r="336" spans="1:23" s="13" customFormat="1" ht="60">
      <c r="A336" s="13" t="s">
        <v>863</v>
      </c>
      <c r="B336" s="14">
        <v>80204250585</v>
      </c>
      <c r="C336" s="15" t="s">
        <v>420</v>
      </c>
      <c r="D336" s="16" t="s">
        <v>1001</v>
      </c>
      <c r="E336" s="15" t="s">
        <v>48</v>
      </c>
      <c r="F336" s="16"/>
      <c r="J336" s="32"/>
      <c r="L336" s="16"/>
      <c r="Q336" s="35" t="s">
        <v>861</v>
      </c>
      <c r="S336" s="34" t="s">
        <v>862</v>
      </c>
      <c r="T336" s="83">
        <v>3750</v>
      </c>
      <c r="U336" s="58">
        <v>43556</v>
      </c>
      <c r="V336" s="58">
        <v>43830</v>
      </c>
      <c r="W336" s="46">
        <v>0</v>
      </c>
    </row>
    <row r="337" spans="1:23" s="13" customFormat="1" ht="409.5">
      <c r="A337" s="24" t="s">
        <v>1003</v>
      </c>
      <c r="B337" s="14">
        <v>80204250585</v>
      </c>
      <c r="C337" s="15" t="s">
        <v>420</v>
      </c>
      <c r="D337" s="15" t="s">
        <v>1002</v>
      </c>
      <c r="E337" s="15" t="s">
        <v>48</v>
      </c>
      <c r="F337" s="26"/>
      <c r="G337" s="24"/>
      <c r="H337" s="24"/>
      <c r="I337" s="24"/>
      <c r="J337" s="32" t="s">
        <v>1237</v>
      </c>
      <c r="K337" s="24"/>
      <c r="L337" s="26" t="s">
        <v>1238</v>
      </c>
      <c r="M337" s="24"/>
      <c r="N337" s="24"/>
      <c r="O337" s="24"/>
      <c r="P337" s="24"/>
      <c r="Q337" s="35" t="s">
        <v>1270</v>
      </c>
      <c r="R337" s="24"/>
      <c r="S337" s="26" t="s">
        <v>1239</v>
      </c>
      <c r="T337" s="83">
        <v>24100</v>
      </c>
      <c r="U337" s="58">
        <v>43709</v>
      </c>
      <c r="V337" s="58">
        <v>44316</v>
      </c>
      <c r="W337" s="46">
        <v>0</v>
      </c>
    </row>
    <row r="338" spans="1:23" s="13" customFormat="1" ht="60">
      <c r="A338" s="13" t="s">
        <v>1004</v>
      </c>
      <c r="B338" s="14">
        <v>80204250585</v>
      </c>
      <c r="C338" s="15" t="s">
        <v>84</v>
      </c>
      <c r="D338" s="16" t="s">
        <v>1005</v>
      </c>
      <c r="E338" s="15" t="s">
        <v>51</v>
      </c>
      <c r="F338" s="16"/>
      <c r="I338" s="14"/>
      <c r="J338" s="32" t="s">
        <v>1006</v>
      </c>
      <c r="L338" s="16" t="s">
        <v>1007</v>
      </c>
      <c r="N338" s="14"/>
      <c r="Q338" s="35" t="s">
        <v>1006</v>
      </c>
      <c r="R338" s="17"/>
      <c r="S338" s="34" t="s">
        <v>1007</v>
      </c>
      <c r="T338" s="83">
        <v>532789.89</v>
      </c>
      <c r="U338" s="58">
        <v>42795</v>
      </c>
      <c r="V338" s="58">
        <v>43159</v>
      </c>
      <c r="W338" s="46">
        <v>337218.01</v>
      </c>
    </row>
    <row r="339" spans="1:23" s="13" customFormat="1" ht="60">
      <c r="A339" s="13" t="s">
        <v>1008</v>
      </c>
      <c r="B339" s="14">
        <v>80204250585</v>
      </c>
      <c r="C339" s="16" t="s">
        <v>84</v>
      </c>
      <c r="D339" s="16" t="s">
        <v>1009</v>
      </c>
      <c r="E339" s="15" t="s">
        <v>39</v>
      </c>
      <c r="F339" s="16"/>
      <c r="I339" s="14"/>
      <c r="J339" s="32" t="s">
        <v>1010</v>
      </c>
      <c r="L339" s="16" t="s">
        <v>1011</v>
      </c>
      <c r="N339" s="14"/>
      <c r="Q339" s="35" t="s">
        <v>1010</v>
      </c>
      <c r="S339" s="34" t="s">
        <v>1011</v>
      </c>
      <c r="T339" s="83">
        <v>37600</v>
      </c>
      <c r="U339" s="58"/>
      <c r="V339" s="58"/>
      <c r="W339" s="46">
        <v>37600</v>
      </c>
    </row>
    <row r="340" spans="1:23" s="13" customFormat="1" ht="90">
      <c r="A340" s="24" t="s">
        <v>1012</v>
      </c>
      <c r="B340" s="14">
        <v>80204250585</v>
      </c>
      <c r="C340" s="15" t="s">
        <v>84</v>
      </c>
      <c r="D340" s="15" t="s">
        <v>323</v>
      </c>
      <c r="E340" s="15" t="s">
        <v>48</v>
      </c>
      <c r="F340" s="15"/>
      <c r="H340" s="14"/>
      <c r="I340" s="14"/>
      <c r="J340" s="32" t="s">
        <v>324</v>
      </c>
      <c r="K340" s="14"/>
      <c r="L340" s="15" t="s">
        <v>325</v>
      </c>
      <c r="M340" s="14"/>
      <c r="O340" s="14"/>
      <c r="P340" s="14"/>
      <c r="Q340" s="35" t="s">
        <v>324</v>
      </c>
      <c r="R340" s="14"/>
      <c r="S340" s="28" t="s">
        <v>325</v>
      </c>
      <c r="T340" s="83">
        <v>27325.42</v>
      </c>
      <c r="U340" s="58">
        <v>43647</v>
      </c>
      <c r="V340" s="58">
        <v>43769</v>
      </c>
      <c r="W340" s="46">
        <f>614.75+1729.92+614.75+4399.16+2463.6+2293.76+1696.72+786.89</f>
        <v>14599.55</v>
      </c>
    </row>
    <row r="341" spans="1:23" s="13" customFormat="1" ht="30">
      <c r="A341" s="13" t="s">
        <v>1013</v>
      </c>
      <c r="B341" s="14">
        <v>80204250585</v>
      </c>
      <c r="C341" s="16" t="s">
        <v>84</v>
      </c>
      <c r="D341" s="16" t="s">
        <v>1014</v>
      </c>
      <c r="E341" s="15" t="s">
        <v>48</v>
      </c>
      <c r="F341" s="16"/>
      <c r="I341" s="14"/>
      <c r="J341" s="32" t="s">
        <v>236</v>
      </c>
      <c r="L341" s="15" t="s">
        <v>804</v>
      </c>
      <c r="N341" s="14"/>
      <c r="Q341" s="35" t="s">
        <v>236</v>
      </c>
      <c r="S341" s="28" t="s">
        <v>804</v>
      </c>
      <c r="T341" s="83">
        <v>720</v>
      </c>
      <c r="U341" s="58">
        <v>43641</v>
      </c>
      <c r="V341" s="58">
        <v>43654</v>
      </c>
      <c r="W341" s="46">
        <v>720</v>
      </c>
    </row>
    <row r="342" spans="1:23" s="13" customFormat="1" ht="315">
      <c r="A342" s="24" t="s">
        <v>1015</v>
      </c>
      <c r="B342" s="14">
        <v>80204250585</v>
      </c>
      <c r="C342" s="15" t="s">
        <v>84</v>
      </c>
      <c r="D342" s="15" t="s">
        <v>1016</v>
      </c>
      <c r="E342" s="15" t="s">
        <v>43</v>
      </c>
      <c r="F342" s="15"/>
      <c r="H342" s="14"/>
      <c r="I342" s="14"/>
      <c r="J342" s="32" t="s">
        <v>1017</v>
      </c>
      <c r="K342" s="14"/>
      <c r="L342" s="15" t="s">
        <v>1018</v>
      </c>
      <c r="M342" s="14"/>
      <c r="O342" s="14"/>
      <c r="P342" s="14"/>
      <c r="Q342" s="35" t="s">
        <v>1019</v>
      </c>
      <c r="R342" s="14"/>
      <c r="S342" s="28" t="s">
        <v>1020</v>
      </c>
      <c r="T342" s="83">
        <v>120000</v>
      </c>
      <c r="U342" s="58">
        <v>42928</v>
      </c>
      <c r="V342" s="58">
        <v>44024</v>
      </c>
      <c r="W342" s="46">
        <v>43077.51</v>
      </c>
    </row>
    <row r="343" spans="1:23" s="13" customFormat="1" ht="150">
      <c r="A343" s="13" t="s">
        <v>1021</v>
      </c>
      <c r="B343" s="14">
        <v>80204250585</v>
      </c>
      <c r="C343" s="15" t="s">
        <v>84</v>
      </c>
      <c r="D343" s="16" t="s">
        <v>1022</v>
      </c>
      <c r="E343" s="15" t="s">
        <v>48</v>
      </c>
      <c r="F343" s="16"/>
      <c r="I343" s="14"/>
      <c r="J343" s="32" t="s">
        <v>1023</v>
      </c>
      <c r="L343" s="16" t="s">
        <v>1024</v>
      </c>
      <c r="N343" s="14"/>
      <c r="Q343" s="35" t="s">
        <v>245</v>
      </c>
      <c r="R343" s="17"/>
      <c r="S343" s="34" t="s">
        <v>272</v>
      </c>
      <c r="T343" s="83">
        <v>5800</v>
      </c>
      <c r="U343" s="58">
        <v>43034</v>
      </c>
      <c r="V343" s="58">
        <v>44129</v>
      </c>
      <c r="W343" s="46">
        <f>1933.32+966.66</f>
        <v>2899.98</v>
      </c>
    </row>
    <row r="344" spans="1:23" s="13" customFormat="1" ht="60">
      <c r="A344" s="37">
        <v>7789232596</v>
      </c>
      <c r="B344" s="14">
        <v>80204250585</v>
      </c>
      <c r="C344" s="15" t="s">
        <v>84</v>
      </c>
      <c r="D344" s="15" t="s">
        <v>1025</v>
      </c>
      <c r="E344" s="15" t="s">
        <v>51</v>
      </c>
      <c r="F344" s="15"/>
      <c r="H344" s="14"/>
      <c r="I344" s="14"/>
      <c r="J344" s="32"/>
      <c r="K344" s="14"/>
      <c r="L344" s="15"/>
      <c r="M344" s="14"/>
      <c r="O344" s="14"/>
      <c r="P344" s="14"/>
      <c r="Q344" s="35" t="s">
        <v>1026</v>
      </c>
      <c r="R344" s="14"/>
      <c r="S344" s="28" t="s">
        <v>482</v>
      </c>
      <c r="T344" s="83">
        <v>42731.4</v>
      </c>
      <c r="U344" s="58">
        <v>43504</v>
      </c>
      <c r="V344" s="58">
        <v>43504</v>
      </c>
      <c r="W344" s="46">
        <v>42731.402000000002</v>
      </c>
    </row>
    <row r="345" spans="1:23" s="13" customFormat="1" ht="75">
      <c r="A345" s="13" t="s">
        <v>1027</v>
      </c>
      <c r="B345" s="14">
        <v>80204250585</v>
      </c>
      <c r="C345" s="15" t="s">
        <v>84</v>
      </c>
      <c r="D345" s="16" t="s">
        <v>1028</v>
      </c>
      <c r="E345" s="15" t="s">
        <v>39</v>
      </c>
      <c r="F345" s="16"/>
      <c r="J345" s="32"/>
      <c r="L345" s="16"/>
      <c r="Q345" s="35">
        <v>13014760154</v>
      </c>
      <c r="R345" s="14"/>
      <c r="S345" s="28" t="s">
        <v>422</v>
      </c>
      <c r="T345" s="83">
        <v>16436.59</v>
      </c>
      <c r="U345" s="58">
        <v>43466</v>
      </c>
      <c r="V345" s="58">
        <v>43830</v>
      </c>
      <c r="W345" s="46">
        <v>16436.61</v>
      </c>
    </row>
    <row r="346" spans="1:23" s="13" customFormat="1" ht="45">
      <c r="A346" s="24" t="s">
        <v>1029</v>
      </c>
      <c r="B346" s="14">
        <v>80204250585</v>
      </c>
      <c r="C346" s="15" t="s">
        <v>84</v>
      </c>
      <c r="D346" s="15" t="s">
        <v>1030</v>
      </c>
      <c r="E346" s="15" t="s">
        <v>39</v>
      </c>
      <c r="F346" s="15"/>
      <c r="H346" s="14"/>
      <c r="I346" s="14"/>
      <c r="J346" s="32"/>
      <c r="K346" s="14"/>
      <c r="L346" s="15"/>
      <c r="M346" s="14"/>
      <c r="O346" s="14"/>
      <c r="P346" s="14"/>
      <c r="Q346" s="35" t="s">
        <v>236</v>
      </c>
      <c r="R346" s="14"/>
      <c r="S346" s="28" t="s">
        <v>804</v>
      </c>
      <c r="T346" s="83">
        <v>6877.52</v>
      </c>
      <c r="U346" s="58">
        <v>43101</v>
      </c>
      <c r="V346" s="58">
        <v>43373</v>
      </c>
      <c r="W346" s="46">
        <v>8711.2540983606559</v>
      </c>
    </row>
    <row r="347" spans="1:23" s="13" customFormat="1" ht="60">
      <c r="A347" s="13" t="s">
        <v>1031</v>
      </c>
      <c r="B347" s="14">
        <v>80204250585</v>
      </c>
      <c r="C347" s="15" t="s">
        <v>84</v>
      </c>
      <c r="D347" s="16" t="s">
        <v>1032</v>
      </c>
      <c r="E347" s="15" t="s">
        <v>39</v>
      </c>
      <c r="F347" s="16"/>
      <c r="J347" s="32"/>
      <c r="L347" s="16"/>
      <c r="Q347" s="35">
        <v>10556200961</v>
      </c>
      <c r="S347" s="34" t="s">
        <v>736</v>
      </c>
      <c r="T347" s="83">
        <v>10600</v>
      </c>
      <c r="U347" s="58">
        <v>43466</v>
      </c>
      <c r="V347" s="58">
        <v>43830</v>
      </c>
      <c r="W347" s="46">
        <f>2650+(2650*3)</f>
        <v>10600</v>
      </c>
    </row>
    <row r="348" spans="1:23" s="13" customFormat="1" ht="30">
      <c r="A348" s="24" t="s">
        <v>1033</v>
      </c>
      <c r="B348" s="14">
        <v>80204250585</v>
      </c>
      <c r="C348" s="15" t="s">
        <v>84</v>
      </c>
      <c r="D348" s="15" t="s">
        <v>1034</v>
      </c>
      <c r="E348" s="15" t="s">
        <v>48</v>
      </c>
      <c r="F348" s="15"/>
      <c r="H348" s="14"/>
      <c r="I348" s="14"/>
      <c r="J348" s="32"/>
      <c r="K348" s="14"/>
      <c r="L348" s="15"/>
      <c r="M348" s="14"/>
      <c r="O348" s="14"/>
      <c r="P348" s="14"/>
      <c r="Q348" s="35" t="s">
        <v>515</v>
      </c>
      <c r="R348" s="14"/>
      <c r="S348" s="28" t="s">
        <v>516</v>
      </c>
      <c r="T348" s="83">
        <v>241.68</v>
      </c>
      <c r="U348" s="58">
        <v>43629</v>
      </c>
      <c r="V348" s="58">
        <v>43629</v>
      </c>
      <c r="W348" s="46">
        <v>241.68</v>
      </c>
    </row>
    <row r="349" spans="1:23" s="13" customFormat="1" ht="105">
      <c r="A349" s="24" t="s">
        <v>1197</v>
      </c>
      <c r="B349" s="14">
        <v>80204250585</v>
      </c>
      <c r="C349" s="15" t="s">
        <v>84</v>
      </c>
      <c r="D349" s="15" t="s">
        <v>1198</v>
      </c>
      <c r="E349" s="15" t="s">
        <v>39</v>
      </c>
      <c r="F349" s="15"/>
      <c r="H349" s="14"/>
      <c r="I349" s="14"/>
      <c r="J349" s="35" t="s">
        <v>215</v>
      </c>
      <c r="K349" s="14"/>
      <c r="L349" s="13" t="s">
        <v>216</v>
      </c>
      <c r="M349" s="14"/>
      <c r="O349" s="14"/>
      <c r="P349" s="14"/>
      <c r="Q349" s="35" t="s">
        <v>215</v>
      </c>
      <c r="R349" s="14"/>
      <c r="S349" s="34" t="s">
        <v>216</v>
      </c>
      <c r="T349" s="83">
        <v>5151</v>
      </c>
      <c r="U349" s="58">
        <v>43617</v>
      </c>
      <c r="V349" s="58">
        <v>43830</v>
      </c>
      <c r="W349" s="46">
        <v>5151</v>
      </c>
    </row>
    <row r="350" spans="1:23" s="13" customFormat="1" ht="75">
      <c r="A350" s="13" t="s">
        <v>1035</v>
      </c>
      <c r="B350" s="14">
        <v>80204250585</v>
      </c>
      <c r="C350" s="15" t="s">
        <v>420</v>
      </c>
      <c r="D350" s="15" t="s">
        <v>1036</v>
      </c>
      <c r="E350" s="15" t="s">
        <v>39</v>
      </c>
      <c r="F350" s="27"/>
      <c r="G350" s="27"/>
      <c r="H350" s="27"/>
      <c r="I350" s="27"/>
      <c r="J350" s="35" t="s">
        <v>1188</v>
      </c>
      <c r="K350" s="27"/>
      <c r="L350" s="30" t="s">
        <v>1037</v>
      </c>
      <c r="M350" s="27"/>
      <c r="N350" s="27"/>
      <c r="O350" s="27"/>
      <c r="P350" s="27"/>
      <c r="Q350" s="35" t="s">
        <v>1188</v>
      </c>
      <c r="R350" s="27"/>
      <c r="S350" s="30" t="s">
        <v>1037</v>
      </c>
      <c r="T350" s="48">
        <v>950</v>
      </c>
      <c r="U350" s="58">
        <v>43647</v>
      </c>
      <c r="V350" s="58">
        <v>44012</v>
      </c>
      <c r="W350" s="48">
        <v>1159</v>
      </c>
    </row>
    <row r="351" spans="1:23" s="13" customFormat="1" ht="60">
      <c r="A351" s="13" t="s">
        <v>1038</v>
      </c>
      <c r="B351" s="14">
        <v>80204250585</v>
      </c>
      <c r="C351" s="15" t="s">
        <v>420</v>
      </c>
      <c r="D351" s="15" t="s">
        <v>1039</v>
      </c>
      <c r="E351" s="15" t="s">
        <v>48</v>
      </c>
      <c r="F351" s="27"/>
      <c r="G351" s="27"/>
      <c r="H351" s="27"/>
      <c r="I351" s="27"/>
      <c r="J351" s="53"/>
      <c r="K351" s="27"/>
      <c r="L351" s="27"/>
      <c r="M351" s="27"/>
      <c r="N351" s="27"/>
      <c r="O351" s="27"/>
      <c r="P351" s="27"/>
      <c r="Q351" s="35" t="s">
        <v>1271</v>
      </c>
      <c r="R351" s="30"/>
      <c r="S351" s="30" t="s">
        <v>425</v>
      </c>
      <c r="T351" s="48">
        <v>39300</v>
      </c>
      <c r="U351" s="58">
        <v>43651</v>
      </c>
      <c r="V351" s="58">
        <v>43739</v>
      </c>
      <c r="W351" s="49">
        <v>39300</v>
      </c>
    </row>
    <row r="352" spans="1:23" s="13" customFormat="1" ht="90">
      <c r="A352" s="13" t="s">
        <v>1040</v>
      </c>
      <c r="B352" s="14">
        <v>80204250585</v>
      </c>
      <c r="C352" s="15" t="s">
        <v>420</v>
      </c>
      <c r="D352" s="15" t="s">
        <v>1041</v>
      </c>
      <c r="E352" s="15" t="s">
        <v>48</v>
      </c>
      <c r="F352" s="27"/>
      <c r="G352" s="27"/>
      <c r="H352" s="27"/>
      <c r="I352" s="27"/>
      <c r="J352" s="56" t="s">
        <v>1259</v>
      </c>
      <c r="K352" s="27"/>
      <c r="L352" s="15" t="s">
        <v>670</v>
      </c>
      <c r="M352" s="27"/>
      <c r="N352" s="27"/>
      <c r="O352" s="27"/>
      <c r="P352" s="27"/>
      <c r="Q352" s="56" t="s">
        <v>1259</v>
      </c>
      <c r="R352" s="30"/>
      <c r="S352" s="30" t="s">
        <v>670</v>
      </c>
      <c r="T352" s="48">
        <v>528</v>
      </c>
      <c r="U352" s="58">
        <v>43654</v>
      </c>
      <c r="V352" s="58">
        <v>43654</v>
      </c>
      <c r="W352" s="48">
        <v>644.16</v>
      </c>
    </row>
    <row r="353" spans="1:23" s="13" customFormat="1" ht="75">
      <c r="A353" s="13" t="s">
        <v>1042</v>
      </c>
      <c r="B353" s="14">
        <v>80204250585</v>
      </c>
      <c r="C353" s="15" t="s">
        <v>420</v>
      </c>
      <c r="D353" s="15" t="s">
        <v>1043</v>
      </c>
      <c r="E353" s="15" t="s">
        <v>48</v>
      </c>
      <c r="F353" s="27"/>
      <c r="G353" s="27"/>
      <c r="H353" s="27"/>
      <c r="I353" s="27"/>
      <c r="J353" s="53"/>
      <c r="K353" s="27"/>
      <c r="L353" s="27"/>
      <c r="M353" s="27"/>
      <c r="N353" s="27"/>
      <c r="O353" s="27"/>
      <c r="P353" s="27"/>
      <c r="Q353" s="53" t="s">
        <v>989</v>
      </c>
      <c r="R353" s="27"/>
      <c r="S353" s="30" t="s">
        <v>990</v>
      </c>
      <c r="T353" s="48">
        <v>2470</v>
      </c>
      <c r="U353" s="58">
        <v>43655</v>
      </c>
      <c r="V353" s="58">
        <v>43655</v>
      </c>
      <c r="W353" s="48">
        <v>0</v>
      </c>
    </row>
    <row r="354" spans="1:23" s="13" customFormat="1" ht="75">
      <c r="A354" s="13" t="s">
        <v>1044</v>
      </c>
      <c r="B354" s="14">
        <v>80204250585</v>
      </c>
      <c r="C354" s="15" t="s">
        <v>420</v>
      </c>
      <c r="D354" s="15" t="s">
        <v>1045</v>
      </c>
      <c r="E354" s="15" t="s">
        <v>48</v>
      </c>
      <c r="F354" s="27"/>
      <c r="G354" s="27"/>
      <c r="H354" s="27"/>
      <c r="I354" s="27"/>
      <c r="J354" s="53"/>
      <c r="K354" s="27"/>
      <c r="L354" s="27"/>
      <c r="M354" s="27"/>
      <c r="N354" s="27"/>
      <c r="O354" s="27"/>
      <c r="P354" s="27"/>
      <c r="Q354" s="53" t="s">
        <v>989</v>
      </c>
      <c r="R354" s="27"/>
      <c r="S354" s="30" t="s">
        <v>990</v>
      </c>
      <c r="T354" s="48">
        <v>3700</v>
      </c>
      <c r="U354" s="58">
        <v>43655</v>
      </c>
      <c r="V354" s="58">
        <v>43655</v>
      </c>
      <c r="W354" s="48">
        <v>0</v>
      </c>
    </row>
    <row r="355" spans="1:23" s="13" customFormat="1" ht="90">
      <c r="A355" s="13" t="s">
        <v>1046</v>
      </c>
      <c r="B355" s="14">
        <v>80204250585</v>
      </c>
      <c r="C355" s="15" t="s">
        <v>420</v>
      </c>
      <c r="D355" s="15" t="s">
        <v>1047</v>
      </c>
      <c r="E355" s="15" t="s">
        <v>48</v>
      </c>
      <c r="F355" s="27"/>
      <c r="G355" s="27"/>
      <c r="H355" s="27"/>
      <c r="I355" s="27"/>
      <c r="J355" s="53"/>
      <c r="K355" s="27"/>
      <c r="L355" s="27"/>
      <c r="M355" s="27"/>
      <c r="N355" s="27"/>
      <c r="O355" s="27"/>
      <c r="P355" s="27"/>
      <c r="Q355" s="53"/>
      <c r="R355" s="27"/>
      <c r="S355" s="30" t="s">
        <v>912</v>
      </c>
      <c r="T355" s="48">
        <v>588</v>
      </c>
      <c r="U355" s="58">
        <v>43658</v>
      </c>
      <c r="V355" s="58">
        <v>43658</v>
      </c>
      <c r="W355" s="48">
        <v>717.36</v>
      </c>
    </row>
    <row r="356" spans="1:23" s="13" customFormat="1" ht="60">
      <c r="A356" s="13" t="s">
        <v>1048</v>
      </c>
      <c r="B356" s="14">
        <v>80204250585</v>
      </c>
      <c r="C356" s="15" t="s">
        <v>420</v>
      </c>
      <c r="D356" s="15" t="s">
        <v>1049</v>
      </c>
      <c r="E356" s="15" t="s">
        <v>48</v>
      </c>
      <c r="F356" s="27"/>
      <c r="G356" s="27"/>
      <c r="H356" s="27"/>
      <c r="I356" s="27"/>
      <c r="J356" s="53"/>
      <c r="K356" s="27"/>
      <c r="L356" s="27"/>
      <c r="M356" s="27"/>
      <c r="N356" s="27"/>
      <c r="O356" s="27"/>
      <c r="P356" s="27"/>
      <c r="Q356" s="56">
        <v>12582280157</v>
      </c>
      <c r="R356" s="27"/>
      <c r="S356" s="28" t="s">
        <v>721</v>
      </c>
      <c r="T356" s="48">
        <v>3500</v>
      </c>
      <c r="U356" s="58">
        <v>43676</v>
      </c>
      <c r="V356" s="58">
        <v>43683</v>
      </c>
      <c r="W356" s="48">
        <v>3500</v>
      </c>
    </row>
    <row r="357" spans="1:23" s="13" customFormat="1" ht="90">
      <c r="A357" s="13" t="s">
        <v>1050</v>
      </c>
      <c r="B357" s="14">
        <v>80204250585</v>
      </c>
      <c r="C357" s="15" t="s">
        <v>420</v>
      </c>
      <c r="D357" s="15" t="s">
        <v>1051</v>
      </c>
      <c r="E357" s="15" t="s">
        <v>48</v>
      </c>
      <c r="F357" s="27"/>
      <c r="G357" s="27"/>
      <c r="H357" s="27"/>
      <c r="I357" s="27"/>
      <c r="J357" s="53"/>
      <c r="K357" s="27"/>
      <c r="L357" s="27"/>
      <c r="M357" s="27"/>
      <c r="N357" s="27"/>
      <c r="O357" s="27"/>
      <c r="P357" s="27"/>
      <c r="Q357" s="56" t="s">
        <v>1272</v>
      </c>
      <c r="R357" s="30"/>
      <c r="S357" s="30" t="s">
        <v>1052</v>
      </c>
      <c r="T357" s="48">
        <v>5200</v>
      </c>
      <c r="U357" s="58">
        <v>43681</v>
      </c>
      <c r="V357" s="58">
        <v>44046</v>
      </c>
      <c r="W357" s="48">
        <v>5200</v>
      </c>
    </row>
    <row r="358" spans="1:23" s="13" customFormat="1" ht="135">
      <c r="A358" s="13" t="s">
        <v>1053</v>
      </c>
      <c r="B358" s="14">
        <v>80204250585</v>
      </c>
      <c r="C358" s="15" t="s">
        <v>420</v>
      </c>
      <c r="D358" s="15" t="s">
        <v>1054</v>
      </c>
      <c r="E358" s="15" t="s">
        <v>48</v>
      </c>
      <c r="F358" s="27"/>
      <c r="G358" s="27"/>
      <c r="H358" s="27"/>
      <c r="I358" s="27"/>
      <c r="J358" s="35" t="s">
        <v>1260</v>
      </c>
      <c r="L358" s="16" t="s">
        <v>663</v>
      </c>
      <c r="M358" s="27"/>
      <c r="N358" s="27"/>
      <c r="O358" s="27"/>
      <c r="P358" s="27"/>
      <c r="Q358" s="35" t="s">
        <v>1260</v>
      </c>
      <c r="R358" s="27"/>
      <c r="S358" s="30" t="s">
        <v>663</v>
      </c>
      <c r="T358" s="48">
        <v>1602.61</v>
      </c>
      <c r="U358" s="58">
        <v>43675</v>
      </c>
      <c r="V358" s="58">
        <v>43676</v>
      </c>
      <c r="W358" s="48">
        <v>1518.2</v>
      </c>
    </row>
    <row r="359" spans="1:23" s="13" customFormat="1" ht="135">
      <c r="A359" s="13" t="s">
        <v>1055</v>
      </c>
      <c r="B359" s="14">
        <v>80204250585</v>
      </c>
      <c r="C359" s="15" t="s">
        <v>420</v>
      </c>
      <c r="D359" s="15" t="s">
        <v>1054</v>
      </c>
      <c r="E359" s="15" t="s">
        <v>48</v>
      </c>
      <c r="F359" s="27"/>
      <c r="G359" s="27"/>
      <c r="H359" s="27"/>
      <c r="I359" s="27"/>
      <c r="J359" s="53"/>
      <c r="K359" s="27"/>
      <c r="L359" s="27"/>
      <c r="M359" s="27"/>
      <c r="N359" s="27"/>
      <c r="O359" s="27"/>
      <c r="P359" s="27"/>
      <c r="Q359" s="35" t="s">
        <v>1263</v>
      </c>
      <c r="R359" s="27"/>
      <c r="S359" s="30" t="s">
        <v>801</v>
      </c>
      <c r="T359" s="48">
        <v>608.44000000000005</v>
      </c>
      <c r="U359" s="58">
        <v>43678</v>
      </c>
      <c r="V359" s="58">
        <v>43685</v>
      </c>
      <c r="W359" s="48">
        <v>608.26</v>
      </c>
    </row>
    <row r="360" spans="1:23" s="13" customFormat="1" ht="135">
      <c r="A360" s="13" t="s">
        <v>1056</v>
      </c>
      <c r="B360" s="14">
        <v>80204250585</v>
      </c>
      <c r="C360" s="15" t="s">
        <v>420</v>
      </c>
      <c r="D360" s="15" t="s">
        <v>1054</v>
      </c>
      <c r="E360" s="15" t="s">
        <v>48</v>
      </c>
      <c r="F360" s="27"/>
      <c r="G360" s="27"/>
      <c r="H360" s="27"/>
      <c r="I360" s="27"/>
      <c r="J360" s="53"/>
      <c r="K360" s="27"/>
      <c r="L360" s="27"/>
      <c r="M360" s="27"/>
      <c r="N360" s="27"/>
      <c r="O360" s="27"/>
      <c r="P360" s="27"/>
      <c r="Q360" s="35" t="s">
        <v>626</v>
      </c>
      <c r="R360" s="27"/>
      <c r="S360" s="28" t="s">
        <v>627</v>
      </c>
      <c r="T360" s="48">
        <v>350</v>
      </c>
      <c r="U360" s="58">
        <v>43678</v>
      </c>
      <c r="V360" s="58">
        <v>43685</v>
      </c>
      <c r="W360" s="49">
        <v>350</v>
      </c>
    </row>
    <row r="361" spans="1:23" s="13" customFormat="1" ht="135">
      <c r="A361" s="13" t="s">
        <v>1057</v>
      </c>
      <c r="B361" s="14">
        <v>80204250585</v>
      </c>
      <c r="C361" s="15" t="s">
        <v>420</v>
      </c>
      <c r="D361" s="15" t="s">
        <v>1054</v>
      </c>
      <c r="E361" s="15" t="s">
        <v>48</v>
      </c>
      <c r="F361" s="27"/>
      <c r="G361" s="27"/>
      <c r="H361" s="27"/>
      <c r="I361" s="27"/>
      <c r="J361" s="53"/>
      <c r="K361" s="27"/>
      <c r="L361" s="27"/>
      <c r="M361" s="27"/>
      <c r="N361" s="27"/>
      <c r="O361" s="27"/>
      <c r="P361" s="27"/>
      <c r="Q361" s="53">
        <v>12086540155</v>
      </c>
      <c r="R361" s="27"/>
      <c r="S361" s="30" t="s">
        <v>566</v>
      </c>
      <c r="T361" s="48">
        <v>160.02000000000001</v>
      </c>
      <c r="U361" s="58">
        <v>43678</v>
      </c>
      <c r="V361" s="58">
        <v>43685</v>
      </c>
      <c r="W361" s="49">
        <v>160</v>
      </c>
    </row>
    <row r="362" spans="1:23" s="13" customFormat="1" ht="75">
      <c r="A362" s="13" t="s">
        <v>1058</v>
      </c>
      <c r="B362" s="14">
        <v>80204250585</v>
      </c>
      <c r="C362" s="15" t="s">
        <v>420</v>
      </c>
      <c r="D362" s="15" t="s">
        <v>1059</v>
      </c>
      <c r="E362" s="15" t="s">
        <v>48</v>
      </c>
      <c r="F362" s="27"/>
      <c r="G362" s="27"/>
      <c r="H362" s="27"/>
      <c r="I362" s="27"/>
      <c r="J362" s="53"/>
      <c r="K362" s="27"/>
      <c r="L362" s="27"/>
      <c r="M362" s="27"/>
      <c r="N362" s="27"/>
      <c r="O362" s="27"/>
      <c r="P362" s="27"/>
      <c r="Q362" s="53">
        <v>11986091004</v>
      </c>
      <c r="R362" s="27"/>
      <c r="S362" s="30" t="s">
        <v>969</v>
      </c>
      <c r="T362" s="48">
        <v>1075.47</v>
      </c>
      <c r="U362" s="58">
        <v>43685</v>
      </c>
      <c r="V362" s="58">
        <v>43723</v>
      </c>
      <c r="W362" s="48">
        <v>1075.47</v>
      </c>
    </row>
    <row r="363" spans="1:23" s="13" customFormat="1" ht="90">
      <c r="A363" s="13" t="s">
        <v>1060</v>
      </c>
      <c r="B363" s="14">
        <v>80204250585</v>
      </c>
      <c r="C363" s="15" t="s">
        <v>420</v>
      </c>
      <c r="D363" s="15" t="s">
        <v>1061</v>
      </c>
      <c r="E363" s="15" t="s">
        <v>48</v>
      </c>
      <c r="F363" s="27"/>
      <c r="G363" s="27"/>
      <c r="H363" s="27"/>
      <c r="I363" s="27"/>
      <c r="J363" s="53"/>
      <c r="K363" s="27"/>
      <c r="L363" s="27"/>
      <c r="M363" s="27"/>
      <c r="N363" s="27"/>
      <c r="O363" s="27"/>
      <c r="P363" s="27"/>
      <c r="Q363" s="53">
        <v>10277811005</v>
      </c>
      <c r="R363" s="27"/>
      <c r="S363" s="30" t="s">
        <v>1062</v>
      </c>
      <c r="T363" s="48">
        <v>3500</v>
      </c>
      <c r="U363" s="58">
        <v>43710</v>
      </c>
      <c r="V363" s="58">
        <v>43738</v>
      </c>
      <c r="W363" s="48">
        <v>3500</v>
      </c>
    </row>
    <row r="364" spans="1:23" s="13" customFormat="1" ht="105">
      <c r="A364" s="13" t="s">
        <v>1063</v>
      </c>
      <c r="B364" s="14">
        <v>80204250585</v>
      </c>
      <c r="C364" s="15" t="s">
        <v>420</v>
      </c>
      <c r="D364" s="15" t="s">
        <v>1064</v>
      </c>
      <c r="E364" s="15" t="s">
        <v>51</v>
      </c>
      <c r="F364" s="27"/>
      <c r="G364" s="27"/>
      <c r="H364" s="27"/>
      <c r="I364" s="27"/>
      <c r="J364" s="53"/>
      <c r="K364" s="27"/>
      <c r="L364" s="27"/>
      <c r="M364" s="27"/>
      <c r="N364" s="27"/>
      <c r="O364" s="27"/>
      <c r="P364" s="27"/>
      <c r="Q364" s="35">
        <v>12878470157</v>
      </c>
      <c r="R364" s="27"/>
      <c r="S364" s="30" t="s">
        <v>348</v>
      </c>
      <c r="T364" s="48">
        <v>249454.64</v>
      </c>
      <c r="U364" s="58">
        <v>43718</v>
      </c>
      <c r="V364" s="58">
        <v>45069</v>
      </c>
      <c r="W364" s="48">
        <v>55742.25</v>
      </c>
    </row>
    <row r="365" spans="1:23" s="13" customFormat="1" ht="150">
      <c r="A365" s="13" t="s">
        <v>1065</v>
      </c>
      <c r="B365" s="14">
        <v>80204250585</v>
      </c>
      <c r="C365" s="15" t="s">
        <v>420</v>
      </c>
      <c r="D365" s="15" t="s">
        <v>1066</v>
      </c>
      <c r="E365" s="15" t="s">
        <v>48</v>
      </c>
      <c r="F365" s="27"/>
      <c r="G365" s="27"/>
      <c r="H365" s="27"/>
      <c r="I365" s="27"/>
      <c r="J365" s="53"/>
      <c r="K365" s="27"/>
      <c r="L365" s="27"/>
      <c r="M365" s="27"/>
      <c r="N365" s="27"/>
      <c r="O365" s="27"/>
      <c r="P365" s="27"/>
      <c r="Q365" s="35" t="s">
        <v>890</v>
      </c>
      <c r="R365" s="27"/>
      <c r="S365" s="18" t="s">
        <v>891</v>
      </c>
      <c r="T365" s="48">
        <v>6000</v>
      </c>
      <c r="U365" s="58">
        <v>43735</v>
      </c>
      <c r="V365" s="58">
        <v>43735</v>
      </c>
      <c r="W365" s="48">
        <v>6000</v>
      </c>
    </row>
    <row r="366" spans="1:23" s="13" customFormat="1" ht="90">
      <c r="A366" s="13" t="s">
        <v>1067</v>
      </c>
      <c r="B366" s="14">
        <v>80204250585</v>
      </c>
      <c r="C366" s="15" t="s">
        <v>420</v>
      </c>
      <c r="D366" s="15" t="s">
        <v>1068</v>
      </c>
      <c r="E366" s="16" t="s">
        <v>38</v>
      </c>
      <c r="F366" s="27"/>
      <c r="G366" s="27"/>
      <c r="H366" s="27"/>
      <c r="I366" s="27"/>
      <c r="J366" s="53"/>
      <c r="K366" s="27"/>
      <c r="L366" s="27"/>
      <c r="M366" s="27"/>
      <c r="N366" s="27"/>
      <c r="O366" s="27"/>
      <c r="P366" s="27"/>
      <c r="Q366" s="53"/>
      <c r="R366" s="27"/>
      <c r="S366" s="30" t="s">
        <v>1069</v>
      </c>
      <c r="T366" s="48">
        <v>3800</v>
      </c>
      <c r="U366" s="58">
        <v>43732</v>
      </c>
      <c r="V366" s="58">
        <v>44098</v>
      </c>
      <c r="W366" s="48">
        <v>0</v>
      </c>
    </row>
    <row r="367" spans="1:23" s="13" customFormat="1" ht="60">
      <c r="A367" s="13" t="s">
        <v>1070</v>
      </c>
      <c r="B367" s="14">
        <v>80204250585</v>
      </c>
      <c r="C367" s="15" t="s">
        <v>420</v>
      </c>
      <c r="D367" s="15" t="s">
        <v>1071</v>
      </c>
      <c r="E367" s="15" t="s">
        <v>48</v>
      </c>
      <c r="F367" s="27"/>
      <c r="G367" s="27"/>
      <c r="H367" s="27"/>
      <c r="I367" s="27"/>
      <c r="J367" s="53"/>
      <c r="K367" s="27"/>
      <c r="L367" s="27"/>
      <c r="M367" s="27"/>
      <c r="N367" s="27"/>
      <c r="O367" s="27"/>
      <c r="P367" s="27"/>
      <c r="Q367" s="53" t="s">
        <v>1072</v>
      </c>
      <c r="R367" s="27"/>
      <c r="S367" s="30" t="s">
        <v>1073</v>
      </c>
      <c r="T367" s="48">
        <v>2400</v>
      </c>
      <c r="U367" s="58">
        <v>43732</v>
      </c>
      <c r="V367" s="58">
        <v>44098</v>
      </c>
      <c r="W367" s="48">
        <v>0</v>
      </c>
    </row>
    <row r="368" spans="1:23" s="13" customFormat="1" ht="60">
      <c r="A368" s="13" t="s">
        <v>1074</v>
      </c>
      <c r="B368" s="14">
        <v>80204250585</v>
      </c>
      <c r="C368" s="15" t="s">
        <v>420</v>
      </c>
      <c r="D368" s="16" t="s">
        <v>1075</v>
      </c>
      <c r="E368" s="15" t="s">
        <v>51</v>
      </c>
      <c r="F368" s="27"/>
      <c r="G368" s="27"/>
      <c r="H368" s="27"/>
      <c r="I368" s="27"/>
      <c r="J368" s="53"/>
      <c r="K368" s="27"/>
      <c r="L368" s="27"/>
      <c r="M368" s="27"/>
      <c r="N368" s="27"/>
      <c r="O368" s="27"/>
      <c r="P368" s="27"/>
      <c r="Q368" s="35" t="s">
        <v>245</v>
      </c>
      <c r="R368" s="27"/>
      <c r="S368" s="34" t="s">
        <v>272</v>
      </c>
      <c r="T368" s="48">
        <v>18009</v>
      </c>
      <c r="U368" s="58">
        <v>43788</v>
      </c>
      <c r="V368" s="58">
        <v>45614</v>
      </c>
      <c r="W368" s="48">
        <v>18009</v>
      </c>
    </row>
    <row r="369" spans="1:23" s="13" customFormat="1" ht="60">
      <c r="A369" s="13" t="s">
        <v>1076</v>
      </c>
      <c r="B369" s="14">
        <v>80204250585</v>
      </c>
      <c r="C369" s="15" t="s">
        <v>420</v>
      </c>
      <c r="D369" s="16" t="s">
        <v>1077</v>
      </c>
      <c r="E369" s="15" t="s">
        <v>51</v>
      </c>
      <c r="F369" s="16"/>
      <c r="J369" s="32"/>
      <c r="L369" s="16"/>
      <c r="Q369" s="35" t="s">
        <v>245</v>
      </c>
      <c r="S369" s="34" t="s">
        <v>272</v>
      </c>
      <c r="T369" s="48">
        <v>154060</v>
      </c>
      <c r="U369" s="58">
        <v>43805</v>
      </c>
      <c r="V369" s="58">
        <v>45631</v>
      </c>
      <c r="W369" s="48">
        <v>154060</v>
      </c>
    </row>
    <row r="370" spans="1:23" s="13" customFormat="1" ht="90">
      <c r="A370" s="18" t="s">
        <v>1668</v>
      </c>
      <c r="B370" s="14">
        <v>80204250585</v>
      </c>
      <c r="C370" s="15" t="s">
        <v>420</v>
      </c>
      <c r="D370" s="16" t="s">
        <v>1078</v>
      </c>
      <c r="E370" s="15" t="s">
        <v>51</v>
      </c>
      <c r="F370" s="16"/>
      <c r="J370" s="32"/>
      <c r="L370" s="16"/>
      <c r="Q370" s="53" t="s">
        <v>1079</v>
      </c>
      <c r="S370" s="30" t="s">
        <v>1080</v>
      </c>
      <c r="T370" s="48">
        <v>732467.05</v>
      </c>
      <c r="U370" s="58">
        <v>43714</v>
      </c>
      <c r="V370" s="58">
        <v>44398</v>
      </c>
      <c r="W370" s="48">
        <v>57700.3</v>
      </c>
    </row>
    <row r="371" spans="1:23" s="13" customFormat="1" ht="60">
      <c r="A371" s="13" t="s">
        <v>1081</v>
      </c>
      <c r="B371" s="14">
        <v>80204250585</v>
      </c>
      <c r="C371" s="15" t="s">
        <v>420</v>
      </c>
      <c r="D371" s="16" t="s">
        <v>1082</v>
      </c>
      <c r="E371" s="15" t="s">
        <v>48</v>
      </c>
      <c r="F371" s="16"/>
      <c r="J371" s="32"/>
      <c r="L371" s="16"/>
      <c r="Q371" s="35" t="s">
        <v>236</v>
      </c>
      <c r="S371" s="28" t="s">
        <v>804</v>
      </c>
      <c r="T371" s="48">
        <v>10000</v>
      </c>
      <c r="U371" s="58">
        <v>43739</v>
      </c>
      <c r="V371" s="58">
        <v>44104</v>
      </c>
      <c r="W371" s="48">
        <f>1414.75+2886.25+2656.75</f>
        <v>6957.75</v>
      </c>
    </row>
    <row r="372" spans="1:23" s="13" customFormat="1" ht="105">
      <c r="A372" s="34" t="s">
        <v>1083</v>
      </c>
      <c r="B372" s="14">
        <v>80204250585</v>
      </c>
      <c r="C372" s="15" t="s">
        <v>420</v>
      </c>
      <c r="D372" s="38" t="s">
        <v>1084</v>
      </c>
      <c r="E372" s="15" t="s">
        <v>48</v>
      </c>
      <c r="F372" s="38"/>
      <c r="G372" s="39"/>
      <c r="H372" s="39"/>
      <c r="I372" s="39"/>
      <c r="J372" s="54"/>
      <c r="L372" s="16"/>
      <c r="Q372" s="35" t="s">
        <v>1085</v>
      </c>
      <c r="S372" s="30" t="s">
        <v>1086</v>
      </c>
      <c r="T372" s="48">
        <v>12200</v>
      </c>
      <c r="U372" s="58">
        <v>43731</v>
      </c>
      <c r="V372" s="58">
        <v>43731</v>
      </c>
      <c r="W372" s="46">
        <v>12200</v>
      </c>
    </row>
    <row r="373" spans="1:23" s="13" customFormat="1" ht="165">
      <c r="A373" s="13" t="s">
        <v>1087</v>
      </c>
      <c r="B373" s="14">
        <v>80204250585</v>
      </c>
      <c r="C373" s="15" t="s">
        <v>420</v>
      </c>
      <c r="D373" s="16" t="s">
        <v>1196</v>
      </c>
      <c r="E373" s="15" t="s">
        <v>51</v>
      </c>
      <c r="F373" s="38"/>
      <c r="G373" s="39"/>
      <c r="H373" s="39"/>
      <c r="I373" s="39"/>
      <c r="J373" s="32"/>
      <c r="L373" s="16"/>
      <c r="Q373" s="35" t="s">
        <v>1273</v>
      </c>
      <c r="S373" s="30" t="s">
        <v>1088</v>
      </c>
      <c r="T373" s="48">
        <v>150000</v>
      </c>
      <c r="U373" s="58">
        <v>43739</v>
      </c>
      <c r="V373" s="58">
        <v>44469</v>
      </c>
      <c r="W373" s="46">
        <f>6877.77+5495.42+3095.88+2897.71+3262.6+3842.19+6849.93+4085.66</f>
        <v>36407.159999999996</v>
      </c>
    </row>
    <row r="374" spans="1:23" s="13" customFormat="1" ht="60">
      <c r="A374" s="13" t="s">
        <v>1089</v>
      </c>
      <c r="B374" s="28">
        <v>80204250585</v>
      </c>
      <c r="C374" s="15" t="s">
        <v>420</v>
      </c>
      <c r="D374" s="16" t="s">
        <v>621</v>
      </c>
      <c r="E374" s="15" t="s">
        <v>48</v>
      </c>
      <c r="F374" s="38"/>
      <c r="G374" s="39"/>
      <c r="H374" s="39"/>
      <c r="I374" s="39"/>
      <c r="J374" s="32"/>
      <c r="L374" s="16"/>
      <c r="Q374" s="35" t="s">
        <v>622</v>
      </c>
      <c r="S374" s="30" t="s">
        <v>1090</v>
      </c>
      <c r="T374" s="48">
        <v>636.36</v>
      </c>
      <c r="U374" s="58">
        <v>43745</v>
      </c>
      <c r="V374" s="58">
        <v>43769</v>
      </c>
      <c r="W374" s="46">
        <v>636.36</v>
      </c>
    </row>
    <row r="375" spans="1:23" s="13" customFormat="1" ht="75">
      <c r="A375" s="13" t="s">
        <v>1091</v>
      </c>
      <c r="B375" s="28">
        <v>80204250585</v>
      </c>
      <c r="C375" s="15" t="s">
        <v>420</v>
      </c>
      <c r="D375" s="16" t="s">
        <v>1092</v>
      </c>
      <c r="E375" s="15" t="s">
        <v>48</v>
      </c>
      <c r="F375" s="38"/>
      <c r="G375" s="39"/>
      <c r="H375" s="39"/>
      <c r="I375" s="39"/>
      <c r="J375" s="32"/>
      <c r="L375" s="16"/>
      <c r="Q375" s="35">
        <v>11986091004</v>
      </c>
      <c r="S375" s="30" t="s">
        <v>969</v>
      </c>
      <c r="T375" s="48">
        <v>1640.02</v>
      </c>
      <c r="U375" s="58">
        <v>43748</v>
      </c>
      <c r="V375" s="58">
        <v>43799</v>
      </c>
      <c r="W375" s="46">
        <v>1640.02</v>
      </c>
    </row>
    <row r="376" spans="1:23" s="13" customFormat="1" ht="75">
      <c r="A376" s="13" t="s">
        <v>1093</v>
      </c>
      <c r="B376" s="28">
        <v>80204250585</v>
      </c>
      <c r="C376" s="15" t="s">
        <v>420</v>
      </c>
      <c r="D376" s="16" t="s">
        <v>1094</v>
      </c>
      <c r="E376" s="15" t="s">
        <v>39</v>
      </c>
      <c r="F376" s="38"/>
      <c r="G376" s="39"/>
      <c r="H376" s="39"/>
      <c r="I376" s="39"/>
      <c r="J376" s="32"/>
      <c r="L376" s="16"/>
      <c r="Q376" s="35"/>
      <c r="S376" s="30" t="s">
        <v>714</v>
      </c>
      <c r="T376" s="48">
        <v>39200</v>
      </c>
      <c r="U376" s="58">
        <v>43749</v>
      </c>
      <c r="V376" s="58">
        <v>44196</v>
      </c>
      <c r="W376" s="46">
        <v>0</v>
      </c>
    </row>
    <row r="377" spans="1:23" s="13" customFormat="1" ht="90">
      <c r="A377" s="13" t="s">
        <v>1095</v>
      </c>
      <c r="B377" s="28">
        <v>80204250585</v>
      </c>
      <c r="C377" s="15" t="s">
        <v>420</v>
      </c>
      <c r="D377" s="16" t="s">
        <v>1096</v>
      </c>
      <c r="E377" s="15" t="s">
        <v>48</v>
      </c>
      <c r="F377" s="38"/>
      <c r="G377" s="39"/>
      <c r="H377" s="39"/>
      <c r="I377" s="39"/>
      <c r="J377" s="32"/>
      <c r="L377" s="16"/>
      <c r="Q377" s="35">
        <v>5384711007</v>
      </c>
      <c r="S377" s="30" t="s">
        <v>1097</v>
      </c>
      <c r="T377" s="48">
        <v>720</v>
      </c>
      <c r="U377" s="58">
        <v>43753</v>
      </c>
      <c r="V377" s="58">
        <v>43799</v>
      </c>
      <c r="W377" s="46">
        <v>0</v>
      </c>
    </row>
    <row r="378" spans="1:23" s="13" customFormat="1" ht="120">
      <c r="A378" s="13" t="s">
        <v>1076</v>
      </c>
      <c r="B378" s="28">
        <v>80204250585</v>
      </c>
      <c r="C378" s="15" t="s">
        <v>420</v>
      </c>
      <c r="D378" s="16" t="s">
        <v>1098</v>
      </c>
      <c r="E378" s="15" t="s">
        <v>51</v>
      </c>
      <c r="F378" s="38"/>
      <c r="G378" s="39"/>
      <c r="H378" s="39"/>
      <c r="I378" s="39"/>
      <c r="J378" s="32"/>
      <c r="L378" s="16"/>
      <c r="Q378" s="35" t="s">
        <v>245</v>
      </c>
      <c r="S378" s="34" t="s">
        <v>272</v>
      </c>
      <c r="T378" s="48">
        <v>165907</v>
      </c>
      <c r="U378" s="58">
        <v>43788</v>
      </c>
      <c r="V378" s="58">
        <v>43783</v>
      </c>
      <c r="W378" s="46">
        <v>154060</v>
      </c>
    </row>
    <row r="379" spans="1:23" s="13" customFormat="1" ht="90">
      <c r="A379" s="13" t="s">
        <v>1099</v>
      </c>
      <c r="B379" s="28">
        <v>80204250585</v>
      </c>
      <c r="C379" s="15" t="s">
        <v>420</v>
      </c>
      <c r="D379" s="16" t="s">
        <v>1100</v>
      </c>
      <c r="E379" s="15" t="s">
        <v>51</v>
      </c>
      <c r="F379" s="38"/>
      <c r="G379" s="39"/>
      <c r="H379" s="39"/>
      <c r="I379" s="39"/>
      <c r="J379" s="32"/>
      <c r="L379" s="16"/>
      <c r="Q379" s="35" t="s">
        <v>1274</v>
      </c>
      <c r="S379" s="30" t="s">
        <v>1101</v>
      </c>
      <c r="T379" s="48">
        <v>8718.4</v>
      </c>
      <c r="U379" s="58">
        <v>43780</v>
      </c>
      <c r="V379" s="58">
        <v>43810</v>
      </c>
      <c r="W379" s="48">
        <v>8718.4</v>
      </c>
    </row>
    <row r="380" spans="1:23" s="13" customFormat="1" ht="105">
      <c r="A380" s="13" t="s">
        <v>1074</v>
      </c>
      <c r="B380" s="28">
        <v>80204250585</v>
      </c>
      <c r="C380" s="15" t="s">
        <v>420</v>
      </c>
      <c r="D380" s="16" t="s">
        <v>1102</v>
      </c>
      <c r="E380" s="15" t="s">
        <v>51</v>
      </c>
      <c r="F380" s="38"/>
      <c r="G380" s="39"/>
      <c r="H380" s="39"/>
      <c r="I380" s="39"/>
      <c r="J380" s="32"/>
      <c r="L380" s="16"/>
      <c r="Q380" s="35" t="s">
        <v>245</v>
      </c>
      <c r="S380" s="34" t="s">
        <v>272</v>
      </c>
      <c r="T380" s="48">
        <v>6162</v>
      </c>
      <c r="U380" s="58">
        <v>43770</v>
      </c>
      <c r="V380" s="58">
        <v>44895</v>
      </c>
      <c r="W380" s="46">
        <v>18009</v>
      </c>
    </row>
    <row r="381" spans="1:23" s="13" customFormat="1" ht="105">
      <c r="A381" s="13" t="s">
        <v>1103</v>
      </c>
      <c r="B381" s="28">
        <v>80204250585</v>
      </c>
      <c r="C381" s="15" t="s">
        <v>420</v>
      </c>
      <c r="D381" s="16" t="s">
        <v>1104</v>
      </c>
      <c r="E381" s="15" t="s">
        <v>51</v>
      </c>
      <c r="F381" s="38"/>
      <c r="G381" s="39"/>
      <c r="H381" s="39"/>
      <c r="I381" s="39"/>
      <c r="J381" s="32"/>
      <c r="L381" s="16"/>
      <c r="Q381" s="35" t="s">
        <v>1026</v>
      </c>
      <c r="S381" s="28" t="s">
        <v>482</v>
      </c>
      <c r="T381" s="48">
        <v>3499.2</v>
      </c>
      <c r="U381" s="58">
        <v>43803</v>
      </c>
      <c r="V381" s="58">
        <v>44533</v>
      </c>
      <c r="W381" s="46">
        <v>3499.2</v>
      </c>
    </row>
    <row r="382" spans="1:23" s="13" customFormat="1" ht="90">
      <c r="A382" s="13" t="s">
        <v>1105</v>
      </c>
      <c r="B382" s="28">
        <v>80204250585</v>
      </c>
      <c r="C382" s="15" t="s">
        <v>420</v>
      </c>
      <c r="D382" s="16" t="s">
        <v>1106</v>
      </c>
      <c r="E382" s="15" t="s">
        <v>51</v>
      </c>
      <c r="F382" s="38"/>
      <c r="G382" s="39"/>
      <c r="H382" s="39"/>
      <c r="I382" s="39"/>
      <c r="J382" s="32"/>
      <c r="L382" s="16"/>
      <c r="Q382" s="35" t="s">
        <v>245</v>
      </c>
      <c r="S382" s="34" t="s">
        <v>272</v>
      </c>
      <c r="T382" s="48">
        <v>392866.84</v>
      </c>
      <c r="U382" s="58">
        <v>43814</v>
      </c>
      <c r="V382" s="58">
        <v>44909</v>
      </c>
      <c r="W382" s="46">
        <v>0</v>
      </c>
    </row>
    <row r="383" spans="1:23" s="13" customFormat="1" ht="165">
      <c r="A383" s="13" t="s">
        <v>1107</v>
      </c>
      <c r="B383" s="28">
        <v>80204250585</v>
      </c>
      <c r="C383" s="15" t="s">
        <v>420</v>
      </c>
      <c r="D383" s="16" t="s">
        <v>1108</v>
      </c>
      <c r="E383" s="15" t="s">
        <v>48</v>
      </c>
      <c r="F383" s="38"/>
      <c r="G383" s="39"/>
      <c r="H383" s="39"/>
      <c r="I383" s="39"/>
      <c r="J383" s="32">
        <v>777910159</v>
      </c>
      <c r="L383" s="16" t="s">
        <v>754</v>
      </c>
      <c r="Q383" s="35" t="s">
        <v>368</v>
      </c>
      <c r="S383" s="34" t="s">
        <v>369</v>
      </c>
      <c r="T383" s="48">
        <v>300</v>
      </c>
      <c r="U383" s="58">
        <v>43804</v>
      </c>
      <c r="V383" s="58">
        <v>43804</v>
      </c>
      <c r="W383" s="46">
        <v>300</v>
      </c>
    </row>
    <row r="384" spans="1:23" s="13" customFormat="1" ht="150">
      <c r="A384" s="13" t="s">
        <v>1109</v>
      </c>
      <c r="B384" s="28">
        <v>80204250585</v>
      </c>
      <c r="C384" s="15" t="s">
        <v>420</v>
      </c>
      <c r="D384" s="16" t="s">
        <v>1110</v>
      </c>
      <c r="E384" s="15" t="s">
        <v>48</v>
      </c>
      <c r="F384" s="38"/>
      <c r="G384" s="39"/>
      <c r="H384" s="39"/>
      <c r="I384" s="39"/>
      <c r="J384" s="35" t="s">
        <v>1262</v>
      </c>
      <c r="L384" s="16" t="s">
        <v>795</v>
      </c>
      <c r="Q384" s="35" t="s">
        <v>1262</v>
      </c>
      <c r="S384" s="30" t="s">
        <v>795</v>
      </c>
      <c r="T384" s="48">
        <v>300</v>
      </c>
      <c r="U384" s="58">
        <v>43804</v>
      </c>
      <c r="V384" s="58">
        <v>43804</v>
      </c>
      <c r="W384" s="46">
        <v>300</v>
      </c>
    </row>
    <row r="385" spans="1:23" s="13" customFormat="1" ht="150">
      <c r="A385" s="13" t="s">
        <v>1111</v>
      </c>
      <c r="B385" s="28">
        <v>80204250585</v>
      </c>
      <c r="C385" s="15" t="s">
        <v>420</v>
      </c>
      <c r="D385" s="16" t="s">
        <v>1112</v>
      </c>
      <c r="E385" s="15" t="s">
        <v>48</v>
      </c>
      <c r="F385" s="38"/>
      <c r="G385" s="39"/>
      <c r="H385" s="39"/>
      <c r="I385" s="39"/>
      <c r="J385" s="32">
        <v>9864610150</v>
      </c>
      <c r="L385" s="16" t="s">
        <v>819</v>
      </c>
      <c r="Q385" s="35" t="s">
        <v>626</v>
      </c>
      <c r="S385" s="28" t="s">
        <v>627</v>
      </c>
      <c r="T385" s="48">
        <v>350</v>
      </c>
      <c r="U385" s="58">
        <v>43804</v>
      </c>
      <c r="V385" s="58">
        <v>43804</v>
      </c>
      <c r="W385" s="47">
        <v>350</v>
      </c>
    </row>
    <row r="386" spans="1:23" s="13" customFormat="1" ht="165">
      <c r="A386" s="13" t="s">
        <v>1113</v>
      </c>
      <c r="B386" s="28">
        <v>80204250585</v>
      </c>
      <c r="C386" s="15" t="s">
        <v>420</v>
      </c>
      <c r="D386" s="16" t="s">
        <v>1114</v>
      </c>
      <c r="E386" s="15" t="s">
        <v>48</v>
      </c>
      <c r="F386" s="38"/>
      <c r="G386" s="39"/>
      <c r="H386" s="39"/>
      <c r="I386" s="39"/>
      <c r="J386" s="32">
        <v>12086540155</v>
      </c>
      <c r="L386" s="16" t="s">
        <v>566</v>
      </c>
      <c r="Q386" s="35">
        <v>12086540155</v>
      </c>
      <c r="S386" s="30" t="s">
        <v>566</v>
      </c>
      <c r="T386" s="48">
        <v>350</v>
      </c>
      <c r="U386" s="58">
        <v>43804</v>
      </c>
      <c r="V386" s="58">
        <v>43804</v>
      </c>
      <c r="W386" s="46">
        <v>350</v>
      </c>
    </row>
    <row r="387" spans="1:23" s="13" customFormat="1" ht="180">
      <c r="A387" s="13" t="s">
        <v>1115</v>
      </c>
      <c r="B387" s="28">
        <v>80204250585</v>
      </c>
      <c r="C387" s="15" t="s">
        <v>420</v>
      </c>
      <c r="D387" s="16" t="s">
        <v>1116</v>
      </c>
      <c r="E387" s="15" t="s">
        <v>48</v>
      </c>
      <c r="F387" s="38"/>
      <c r="G387" s="39"/>
      <c r="H387" s="39"/>
      <c r="I387" s="39"/>
      <c r="J387" s="35" t="s">
        <v>1260</v>
      </c>
      <c r="L387" s="16" t="s">
        <v>663</v>
      </c>
      <c r="Q387" s="35" t="s">
        <v>1260</v>
      </c>
      <c r="S387" s="30" t="s">
        <v>663</v>
      </c>
      <c r="T387" s="48">
        <v>1636.39</v>
      </c>
      <c r="U387" s="58">
        <v>43804</v>
      </c>
      <c r="V387" s="58">
        <v>43804</v>
      </c>
      <c r="W387" s="46">
        <v>1602.54</v>
      </c>
    </row>
    <row r="388" spans="1:23" s="13" customFormat="1" ht="120">
      <c r="A388" s="13" t="s">
        <v>1117</v>
      </c>
      <c r="B388" s="28">
        <v>80204250585</v>
      </c>
      <c r="C388" s="15" t="s">
        <v>420</v>
      </c>
      <c r="D388" s="16" t="s">
        <v>1118</v>
      </c>
      <c r="E388" s="15" t="s">
        <v>48</v>
      </c>
      <c r="F388" s="38"/>
      <c r="G388" s="39"/>
      <c r="H388" s="39"/>
      <c r="I388" s="39"/>
      <c r="J388" s="32" t="s">
        <v>1119</v>
      </c>
      <c r="L388" s="16" t="s">
        <v>1120</v>
      </c>
      <c r="Q388" s="35" t="s">
        <v>1121</v>
      </c>
      <c r="S388" s="30" t="s">
        <v>1122</v>
      </c>
      <c r="T388" s="48">
        <v>11030</v>
      </c>
      <c r="U388" s="58">
        <v>43803</v>
      </c>
      <c r="V388" s="58">
        <v>43861</v>
      </c>
      <c r="W388" s="46">
        <v>11980</v>
      </c>
    </row>
    <row r="389" spans="1:23" s="13" customFormat="1" ht="150">
      <c r="A389" s="13" t="s">
        <v>1123</v>
      </c>
      <c r="B389" s="28">
        <v>80204250585</v>
      </c>
      <c r="C389" s="15" t="s">
        <v>420</v>
      </c>
      <c r="D389" s="16" t="s">
        <v>1124</v>
      </c>
      <c r="E389" s="15" t="s">
        <v>48</v>
      </c>
      <c r="F389" s="38"/>
      <c r="G389" s="39"/>
      <c r="H389" s="39"/>
      <c r="I389" s="39"/>
      <c r="J389" s="32"/>
      <c r="L389" s="16"/>
      <c r="Q389" s="35" t="s">
        <v>215</v>
      </c>
      <c r="S389" s="34" t="s">
        <v>216</v>
      </c>
      <c r="T389" s="48">
        <v>38950</v>
      </c>
      <c r="U389" s="58">
        <v>43791</v>
      </c>
      <c r="V389" s="58">
        <v>44521</v>
      </c>
      <c r="W389" s="46">
        <f>1622.92+(1622.92*3)</f>
        <v>6491.68</v>
      </c>
    </row>
    <row r="390" spans="1:23" s="13" customFormat="1" ht="105">
      <c r="A390" s="13" t="s">
        <v>1125</v>
      </c>
      <c r="B390" s="28">
        <v>80204250585</v>
      </c>
      <c r="C390" s="15" t="s">
        <v>420</v>
      </c>
      <c r="D390" s="16" t="s">
        <v>1126</v>
      </c>
      <c r="E390" s="15" t="s">
        <v>39</v>
      </c>
      <c r="F390" s="38"/>
      <c r="G390" s="39"/>
      <c r="H390" s="39"/>
      <c r="I390" s="39"/>
      <c r="J390" s="32"/>
      <c r="L390" s="16"/>
      <c r="Q390" s="35"/>
      <c r="S390" s="30" t="s">
        <v>708</v>
      </c>
      <c r="T390" s="48">
        <v>11250</v>
      </c>
      <c r="U390" s="58">
        <v>43831</v>
      </c>
      <c r="V390" s="58">
        <v>44196</v>
      </c>
      <c r="W390" s="46">
        <v>13224.6</v>
      </c>
    </row>
    <row r="391" spans="1:23" s="13" customFormat="1" ht="60">
      <c r="A391" s="13" t="s">
        <v>1127</v>
      </c>
      <c r="B391" s="28">
        <v>80204250585</v>
      </c>
      <c r="C391" s="15" t="s">
        <v>420</v>
      </c>
      <c r="D391" s="16" t="s">
        <v>1128</v>
      </c>
      <c r="E391" s="15" t="s">
        <v>39</v>
      </c>
      <c r="F391" s="38"/>
      <c r="G391" s="39"/>
      <c r="H391" s="39"/>
      <c r="I391" s="39"/>
      <c r="J391" s="32"/>
      <c r="L391" s="16"/>
      <c r="Q391" s="35" t="s">
        <v>1271</v>
      </c>
      <c r="S391" s="30" t="s">
        <v>425</v>
      </c>
      <c r="T391" s="48">
        <v>9342.08</v>
      </c>
      <c r="U391" s="58">
        <v>43831</v>
      </c>
      <c r="V391" s="58">
        <v>44196</v>
      </c>
      <c r="W391" s="46">
        <f>1557.02+778.51*3+778.51*3</f>
        <v>6228.08</v>
      </c>
    </row>
    <row r="392" spans="1:23" s="13" customFormat="1" ht="60">
      <c r="A392" s="13" t="s">
        <v>1129</v>
      </c>
      <c r="B392" s="28">
        <v>80204250585</v>
      </c>
      <c r="C392" s="15" t="s">
        <v>420</v>
      </c>
      <c r="D392" s="16" t="s">
        <v>1130</v>
      </c>
      <c r="E392" s="15" t="s">
        <v>39</v>
      </c>
      <c r="F392" s="38"/>
      <c r="G392" s="39"/>
      <c r="H392" s="39"/>
      <c r="I392" s="39"/>
      <c r="J392" s="32"/>
      <c r="L392" s="16"/>
      <c r="Q392" s="35">
        <v>10100001006</v>
      </c>
      <c r="S392" s="30" t="s">
        <v>739</v>
      </c>
      <c r="T392" s="48">
        <v>18600</v>
      </c>
      <c r="U392" s="58">
        <v>43831</v>
      </c>
      <c r="V392" s="58">
        <v>44196</v>
      </c>
      <c r="W392" s="46">
        <f>4650+(4650*2)</f>
        <v>13950</v>
      </c>
    </row>
    <row r="393" spans="1:23" s="13" customFormat="1" ht="60">
      <c r="A393" s="13" t="s">
        <v>1671</v>
      </c>
      <c r="B393" s="28">
        <v>80204250585</v>
      </c>
      <c r="C393" s="15" t="s">
        <v>420</v>
      </c>
      <c r="D393" s="16" t="s">
        <v>1131</v>
      </c>
      <c r="E393" s="15" t="s">
        <v>39</v>
      </c>
      <c r="F393" s="38"/>
      <c r="G393" s="39"/>
      <c r="H393" s="39"/>
      <c r="I393" s="39"/>
      <c r="J393" s="32"/>
      <c r="L393" s="16"/>
      <c r="Q393" s="35">
        <v>10100001006</v>
      </c>
      <c r="S393" s="30" t="s">
        <v>739</v>
      </c>
      <c r="T393" s="48">
        <v>13400</v>
      </c>
      <c r="U393" s="58">
        <v>43831</v>
      </c>
      <c r="V393" s="58">
        <v>44196</v>
      </c>
      <c r="W393" s="46">
        <f>3350+(3350*2)</f>
        <v>10050</v>
      </c>
    </row>
    <row r="394" spans="1:23" s="13" customFormat="1" ht="75">
      <c r="A394" s="13" t="s">
        <v>1132</v>
      </c>
      <c r="B394" s="28">
        <v>80204250585</v>
      </c>
      <c r="C394" s="15" t="s">
        <v>420</v>
      </c>
      <c r="D394" s="16" t="s">
        <v>1133</v>
      </c>
      <c r="E394" s="15" t="s">
        <v>39</v>
      </c>
      <c r="F394" s="38"/>
      <c r="G394" s="39"/>
      <c r="H394" s="39"/>
      <c r="I394" s="39"/>
      <c r="J394" s="32"/>
      <c r="L394" s="16"/>
      <c r="Q394" s="35">
        <v>13211660157</v>
      </c>
      <c r="S394" s="30" t="s">
        <v>732</v>
      </c>
      <c r="T394" s="48">
        <v>12000</v>
      </c>
      <c r="U394" s="58">
        <v>43831</v>
      </c>
      <c r="V394" s="58">
        <v>44196</v>
      </c>
      <c r="W394" s="46">
        <f>3000*2</f>
        <v>6000</v>
      </c>
    </row>
    <row r="395" spans="1:23" s="13" customFormat="1" ht="60">
      <c r="A395" s="13" t="s">
        <v>1134</v>
      </c>
      <c r="B395" s="28">
        <v>80204250585</v>
      </c>
      <c r="C395" s="15" t="s">
        <v>420</v>
      </c>
      <c r="D395" s="16" t="s">
        <v>1135</v>
      </c>
      <c r="E395" s="15" t="s">
        <v>39</v>
      </c>
      <c r="F395" s="38"/>
      <c r="G395" s="39"/>
      <c r="H395" s="39"/>
      <c r="I395" s="39"/>
      <c r="J395" s="32"/>
      <c r="L395" s="16"/>
      <c r="Q395" s="35">
        <v>10556200961</v>
      </c>
      <c r="S395" s="30" t="s">
        <v>736</v>
      </c>
      <c r="T395" s="48">
        <v>39000</v>
      </c>
      <c r="U395" s="58">
        <v>43831</v>
      </c>
      <c r="V395" s="58">
        <v>44196</v>
      </c>
      <c r="W395" s="46">
        <f>9750*2</f>
        <v>19500</v>
      </c>
    </row>
    <row r="396" spans="1:23" s="13" customFormat="1" ht="60">
      <c r="A396" s="13" t="s">
        <v>1136</v>
      </c>
      <c r="B396" s="28">
        <v>80204250585</v>
      </c>
      <c r="C396" s="15" t="s">
        <v>420</v>
      </c>
      <c r="D396" s="16" t="s">
        <v>1137</v>
      </c>
      <c r="E396" s="15" t="s">
        <v>39</v>
      </c>
      <c r="F396" s="38"/>
      <c r="G396" s="39"/>
      <c r="H396" s="39"/>
      <c r="I396" s="39"/>
      <c r="J396" s="32"/>
      <c r="L396" s="16"/>
      <c r="Q396" s="35">
        <v>10556200961</v>
      </c>
      <c r="S396" s="30" t="s">
        <v>736</v>
      </c>
      <c r="T396" s="48">
        <v>10600</v>
      </c>
      <c r="U396" s="58">
        <v>43831</v>
      </c>
      <c r="V396" s="58">
        <v>44196</v>
      </c>
      <c r="W396" s="46">
        <f>2650*2</f>
        <v>5300</v>
      </c>
    </row>
    <row r="397" spans="1:23" s="13" customFormat="1" ht="60">
      <c r="A397" s="13" t="s">
        <v>1138</v>
      </c>
      <c r="B397" s="28">
        <v>80204250585</v>
      </c>
      <c r="C397" s="15" t="s">
        <v>420</v>
      </c>
      <c r="D397" s="16" t="s">
        <v>1139</v>
      </c>
      <c r="E397" s="15" t="s">
        <v>39</v>
      </c>
      <c r="F397" s="38"/>
      <c r="G397" s="39"/>
      <c r="H397" s="39"/>
      <c r="I397" s="39"/>
      <c r="J397" s="32"/>
      <c r="L397" s="16"/>
      <c r="Q397" s="35" t="s">
        <v>360</v>
      </c>
      <c r="S397" s="30" t="s">
        <v>746</v>
      </c>
      <c r="T397" s="48">
        <v>15757.3</v>
      </c>
      <c r="U397" s="58">
        <v>43831</v>
      </c>
      <c r="V397" s="58">
        <v>44196</v>
      </c>
      <c r="W397" s="46">
        <v>6682.65</v>
      </c>
    </row>
    <row r="398" spans="1:23" s="13" customFormat="1" ht="60">
      <c r="A398" s="13" t="s">
        <v>1140</v>
      </c>
      <c r="B398" s="28">
        <v>80204250585</v>
      </c>
      <c r="C398" s="15" t="s">
        <v>420</v>
      </c>
      <c r="D398" s="36" t="s">
        <v>1141</v>
      </c>
      <c r="E398" s="15" t="s">
        <v>39</v>
      </c>
      <c r="F398" s="38"/>
      <c r="G398" s="39"/>
      <c r="H398" s="39"/>
      <c r="I398" s="39"/>
      <c r="J398" s="32"/>
      <c r="L398" s="16"/>
      <c r="Q398" s="35">
        <v>391130580</v>
      </c>
      <c r="S398" s="30" t="s">
        <v>749</v>
      </c>
      <c r="T398" s="48">
        <v>36629.43</v>
      </c>
      <c r="U398" s="58">
        <v>43831</v>
      </c>
      <c r="V398" s="58">
        <v>44196</v>
      </c>
      <c r="W398" s="46">
        <v>0</v>
      </c>
    </row>
    <row r="399" spans="1:23" s="13" customFormat="1" ht="75">
      <c r="A399" s="13" t="s">
        <v>1142</v>
      </c>
      <c r="B399" s="28">
        <v>80204250585</v>
      </c>
      <c r="C399" s="15" t="s">
        <v>420</v>
      </c>
      <c r="D399" s="16" t="s">
        <v>1143</v>
      </c>
      <c r="E399" s="15" t="s">
        <v>39</v>
      </c>
      <c r="F399" s="38"/>
      <c r="G399" s="39"/>
      <c r="H399" s="39"/>
      <c r="I399" s="39"/>
      <c r="J399" s="32"/>
      <c r="L399" s="16"/>
      <c r="Q399" s="35" t="s">
        <v>372</v>
      </c>
      <c r="S399" s="28" t="s">
        <v>373</v>
      </c>
      <c r="T399" s="48">
        <v>30000</v>
      </c>
      <c r="U399" s="58">
        <v>43831</v>
      </c>
      <c r="V399" s="58">
        <v>44196</v>
      </c>
      <c r="W399" s="46">
        <v>0</v>
      </c>
    </row>
    <row r="400" spans="1:23" s="13" customFormat="1" ht="60">
      <c r="A400" s="13" t="s">
        <v>1144</v>
      </c>
      <c r="B400" s="28">
        <v>80204250585</v>
      </c>
      <c r="C400" s="15" t="s">
        <v>420</v>
      </c>
      <c r="D400" s="16" t="s">
        <v>1145</v>
      </c>
      <c r="E400" s="15" t="s">
        <v>39</v>
      </c>
      <c r="F400" s="38"/>
      <c r="G400" s="39"/>
      <c r="H400" s="39"/>
      <c r="I400" s="39"/>
      <c r="J400" s="32"/>
      <c r="L400" s="16"/>
      <c r="Q400" s="35">
        <v>10295850969</v>
      </c>
      <c r="S400" s="30" t="s">
        <v>719</v>
      </c>
      <c r="T400" s="48">
        <v>16420.5</v>
      </c>
      <c r="U400" s="58">
        <v>43831</v>
      </c>
      <c r="V400" s="58">
        <v>44196</v>
      </c>
      <c r="W400" s="46">
        <f>4105.11+4105.11</f>
        <v>8210.2199999999993</v>
      </c>
    </row>
    <row r="401" spans="1:23" s="13" customFormat="1" ht="60">
      <c r="A401" s="13" t="s">
        <v>1146</v>
      </c>
      <c r="B401" s="28">
        <v>80204250585</v>
      </c>
      <c r="C401" s="15" t="s">
        <v>420</v>
      </c>
      <c r="D401" s="16" t="s">
        <v>1147</v>
      </c>
      <c r="E401" s="15" t="s">
        <v>39</v>
      </c>
      <c r="F401" s="38"/>
      <c r="G401" s="39"/>
      <c r="H401" s="39"/>
      <c r="I401" s="39"/>
      <c r="J401" s="32"/>
      <c r="L401" s="16"/>
      <c r="Q401" s="35">
        <v>10295850969</v>
      </c>
      <c r="S401" s="30" t="s">
        <v>719</v>
      </c>
      <c r="T401" s="48">
        <v>31368</v>
      </c>
      <c r="U401" s="58">
        <v>43831</v>
      </c>
      <c r="V401" s="58">
        <v>44196</v>
      </c>
      <c r="W401" s="46">
        <f>7842+7842</f>
        <v>15684</v>
      </c>
    </row>
    <row r="402" spans="1:23" s="13" customFormat="1" ht="45">
      <c r="A402" s="18" t="s">
        <v>1148</v>
      </c>
      <c r="B402" s="28">
        <v>80204250585</v>
      </c>
      <c r="C402" s="15" t="s">
        <v>420</v>
      </c>
      <c r="D402" s="16" t="s">
        <v>1149</v>
      </c>
      <c r="E402" s="15" t="s">
        <v>39</v>
      </c>
      <c r="F402" s="38"/>
      <c r="G402" s="39"/>
      <c r="H402" s="39"/>
      <c r="I402" s="39"/>
      <c r="J402" s="32"/>
      <c r="L402" s="16"/>
      <c r="Q402" s="35">
        <v>11139860156</v>
      </c>
      <c r="S402" s="30" t="s">
        <v>726</v>
      </c>
      <c r="T402" s="48">
        <v>41800</v>
      </c>
      <c r="U402" s="58">
        <v>43831</v>
      </c>
      <c r="V402" s="58">
        <v>44196</v>
      </c>
      <c r="W402" s="46">
        <v>50996.5</v>
      </c>
    </row>
    <row r="403" spans="1:23" s="13" customFormat="1" ht="45">
      <c r="A403" s="18" t="s">
        <v>1199</v>
      </c>
      <c r="B403" s="28">
        <v>80204250585</v>
      </c>
      <c r="C403" s="15" t="s">
        <v>420</v>
      </c>
      <c r="D403" s="16" t="s">
        <v>1150</v>
      </c>
      <c r="E403" s="15" t="s">
        <v>39</v>
      </c>
      <c r="F403" s="38"/>
      <c r="G403" s="39"/>
      <c r="H403" s="39"/>
      <c r="I403" s="39"/>
      <c r="J403" s="32"/>
      <c r="L403" s="16"/>
      <c r="Q403" s="35" t="s">
        <v>368</v>
      </c>
      <c r="S403" s="34" t="s">
        <v>369</v>
      </c>
      <c r="T403" s="48">
        <v>65000</v>
      </c>
      <c r="U403" s="58">
        <v>43831</v>
      </c>
      <c r="V403" s="58">
        <v>44196</v>
      </c>
      <c r="W403" s="46">
        <f>13783.2+13783.2</f>
        <v>27566.400000000001</v>
      </c>
    </row>
    <row r="404" spans="1:23" s="13" customFormat="1" ht="60">
      <c r="A404" s="18" t="s">
        <v>1151</v>
      </c>
      <c r="B404" s="28">
        <v>80204250585</v>
      </c>
      <c r="C404" s="15" t="s">
        <v>420</v>
      </c>
      <c r="D404" s="16" t="s">
        <v>1152</v>
      </c>
      <c r="E404" s="15" t="s">
        <v>39</v>
      </c>
      <c r="F404" s="38"/>
      <c r="G404" s="39"/>
      <c r="H404" s="39"/>
      <c r="I404" s="39"/>
      <c r="J404" s="32"/>
      <c r="L404" s="16"/>
      <c r="Q404" s="35" t="s">
        <v>381</v>
      </c>
      <c r="S404" s="30" t="s">
        <v>1153</v>
      </c>
      <c r="T404" s="48">
        <v>18000</v>
      </c>
      <c r="U404" s="58">
        <v>43831</v>
      </c>
      <c r="V404" s="58">
        <v>44196</v>
      </c>
      <c r="W404" s="46">
        <v>0</v>
      </c>
    </row>
    <row r="405" spans="1:23" s="13" customFormat="1" ht="60">
      <c r="A405" s="18" t="s">
        <v>1154</v>
      </c>
      <c r="B405" s="28">
        <v>80204250585</v>
      </c>
      <c r="C405" s="15" t="s">
        <v>420</v>
      </c>
      <c r="D405" s="16" t="s">
        <v>1155</v>
      </c>
      <c r="E405" s="15" t="s">
        <v>51</v>
      </c>
      <c r="F405" s="38"/>
      <c r="G405" s="39"/>
      <c r="H405" s="39"/>
      <c r="I405" s="39"/>
      <c r="J405" s="32"/>
      <c r="L405" s="16"/>
      <c r="Q405" s="35" t="s">
        <v>787</v>
      </c>
      <c r="S405" s="28" t="s">
        <v>489</v>
      </c>
      <c r="T405" s="48">
        <v>31811.25</v>
      </c>
      <c r="U405" s="58">
        <v>43831</v>
      </c>
      <c r="V405" s="58">
        <v>44196</v>
      </c>
      <c r="W405" s="46">
        <v>0</v>
      </c>
    </row>
    <row r="406" spans="1:23" s="13" customFormat="1" ht="120">
      <c r="A406" s="18">
        <v>8054639260</v>
      </c>
      <c r="B406" s="28">
        <v>80204250585</v>
      </c>
      <c r="C406" s="15" t="s">
        <v>420</v>
      </c>
      <c r="D406" s="16" t="s">
        <v>1156</v>
      </c>
      <c r="E406" s="15" t="s">
        <v>58</v>
      </c>
      <c r="F406" s="38"/>
      <c r="G406" s="39"/>
      <c r="H406" s="39"/>
      <c r="I406" s="39"/>
      <c r="J406" s="32">
        <v>967720285</v>
      </c>
      <c r="L406" s="16" t="s">
        <v>1157</v>
      </c>
      <c r="Q406" s="35" t="s">
        <v>1275</v>
      </c>
      <c r="S406" s="30" t="s">
        <v>1157</v>
      </c>
      <c r="T406" s="48">
        <v>159500</v>
      </c>
      <c r="U406" s="58">
        <v>43831</v>
      </c>
      <c r="V406" s="58">
        <v>44561</v>
      </c>
      <c r="W406" s="46">
        <v>79750</v>
      </c>
    </row>
    <row r="407" spans="1:23" s="13" customFormat="1" ht="60">
      <c r="A407" s="18" t="s">
        <v>1158</v>
      </c>
      <c r="B407" s="28">
        <v>80204250585</v>
      </c>
      <c r="C407" s="15" t="s">
        <v>420</v>
      </c>
      <c r="D407" s="16" t="s">
        <v>1159</v>
      </c>
      <c r="E407" s="15" t="s">
        <v>58</v>
      </c>
      <c r="F407" s="38"/>
      <c r="G407" s="39"/>
      <c r="H407" s="39"/>
      <c r="I407" s="39"/>
      <c r="J407" s="32" t="s">
        <v>1160</v>
      </c>
      <c r="L407" s="16" t="s">
        <v>1161</v>
      </c>
      <c r="Q407" s="35">
        <v>11673301005</v>
      </c>
      <c r="S407" s="30" t="s">
        <v>242</v>
      </c>
      <c r="T407" s="48">
        <v>154480</v>
      </c>
      <c r="U407" s="58">
        <v>43831</v>
      </c>
      <c r="V407" s="58">
        <v>44196</v>
      </c>
      <c r="W407" s="46">
        <f>38620+38620</f>
        <v>77240</v>
      </c>
    </row>
    <row r="408" spans="1:23" s="13" customFormat="1" ht="90">
      <c r="A408" s="18" t="s">
        <v>1162</v>
      </c>
      <c r="B408" s="28">
        <v>80204250585</v>
      </c>
      <c r="C408" s="15" t="s">
        <v>420</v>
      </c>
      <c r="D408" s="16" t="s">
        <v>1163</v>
      </c>
      <c r="E408" s="15" t="s">
        <v>48</v>
      </c>
      <c r="F408" s="38"/>
      <c r="G408" s="39"/>
      <c r="H408" s="39"/>
      <c r="I408" s="39"/>
      <c r="J408" s="32"/>
      <c r="L408" s="16"/>
      <c r="Q408" s="35" t="s">
        <v>440</v>
      </c>
      <c r="S408" s="30" t="s">
        <v>441</v>
      </c>
      <c r="T408" s="48">
        <v>94000</v>
      </c>
      <c r="U408" s="58">
        <v>43831</v>
      </c>
      <c r="V408" s="58">
        <v>44196</v>
      </c>
      <c r="W408" s="46">
        <f>23500+23500</f>
        <v>47000</v>
      </c>
    </row>
    <row r="409" spans="1:23" s="13" customFormat="1" ht="45">
      <c r="A409" s="18" t="s">
        <v>1164</v>
      </c>
      <c r="B409" s="28">
        <v>80204250585</v>
      </c>
      <c r="C409" s="15" t="s">
        <v>420</v>
      </c>
      <c r="D409" s="16" t="s">
        <v>1165</v>
      </c>
      <c r="E409" s="15" t="s">
        <v>48</v>
      </c>
      <c r="F409" s="38"/>
      <c r="G409" s="39"/>
      <c r="H409" s="39"/>
      <c r="I409" s="39"/>
      <c r="J409" s="32"/>
      <c r="L409" s="16"/>
      <c r="Q409" s="35"/>
      <c r="S409" s="30" t="s">
        <v>1166</v>
      </c>
      <c r="T409" s="48">
        <v>10000</v>
      </c>
      <c r="U409" s="58">
        <v>43831</v>
      </c>
      <c r="V409" s="58">
        <v>44196</v>
      </c>
      <c r="W409" s="46">
        <v>0</v>
      </c>
    </row>
    <row r="410" spans="1:23" s="13" customFormat="1" ht="75">
      <c r="A410" s="18" t="s">
        <v>1167</v>
      </c>
      <c r="B410" s="28">
        <v>80204250585</v>
      </c>
      <c r="C410" s="15" t="s">
        <v>420</v>
      </c>
      <c r="D410" s="16" t="s">
        <v>1168</v>
      </c>
      <c r="E410" s="15" t="s">
        <v>48</v>
      </c>
      <c r="F410" s="38"/>
      <c r="G410" s="39"/>
      <c r="H410" s="39"/>
      <c r="I410" s="39"/>
      <c r="J410" s="32" t="s">
        <v>1276</v>
      </c>
      <c r="L410" s="16" t="s">
        <v>1169</v>
      </c>
      <c r="Q410" s="35" t="s">
        <v>262</v>
      </c>
      <c r="S410" s="34" t="s">
        <v>263</v>
      </c>
      <c r="T410" s="48">
        <v>88110</v>
      </c>
      <c r="U410" s="58">
        <v>43831</v>
      </c>
      <c r="V410" s="58">
        <v>44561</v>
      </c>
      <c r="W410" s="46">
        <f>11013.75+11013.75</f>
        <v>22027.5</v>
      </c>
    </row>
    <row r="411" spans="1:23" s="13" customFormat="1" ht="60">
      <c r="A411" s="18" t="s">
        <v>1170</v>
      </c>
      <c r="B411" s="28">
        <v>80204250585</v>
      </c>
      <c r="C411" s="15" t="s">
        <v>420</v>
      </c>
      <c r="D411" s="16" t="s">
        <v>1171</v>
      </c>
      <c r="E411" s="15" t="s">
        <v>48</v>
      </c>
      <c r="F411" s="38"/>
      <c r="G411" s="39"/>
      <c r="H411" s="39"/>
      <c r="I411" s="39"/>
      <c r="J411" s="32"/>
      <c r="L411" s="16"/>
      <c r="Q411" s="35"/>
      <c r="S411" s="30" t="s">
        <v>1166</v>
      </c>
      <c r="T411" s="48">
        <v>5000</v>
      </c>
      <c r="U411" s="58">
        <v>43831</v>
      </c>
      <c r="V411" s="58">
        <v>44196</v>
      </c>
      <c r="W411" s="46">
        <v>0</v>
      </c>
    </row>
    <row r="412" spans="1:23" s="13" customFormat="1" ht="75">
      <c r="A412" s="18" t="s">
        <v>1172</v>
      </c>
      <c r="B412" s="28">
        <v>80204250585</v>
      </c>
      <c r="C412" s="15" t="s">
        <v>420</v>
      </c>
      <c r="D412" s="16" t="s">
        <v>1173</v>
      </c>
      <c r="E412" s="15" t="s">
        <v>39</v>
      </c>
      <c r="F412" s="38"/>
      <c r="G412" s="39"/>
      <c r="H412" s="39"/>
      <c r="I412" s="39"/>
      <c r="J412" s="32" t="s">
        <v>181</v>
      </c>
      <c r="L412" s="15" t="s">
        <v>404</v>
      </c>
      <c r="Q412" s="32" t="s">
        <v>181</v>
      </c>
      <c r="S412" s="15" t="s">
        <v>404</v>
      </c>
      <c r="T412" s="48">
        <v>227615.44</v>
      </c>
      <c r="U412" s="58">
        <v>43831</v>
      </c>
      <c r="V412" s="58">
        <v>44196</v>
      </c>
      <c r="W412" s="46">
        <v>0</v>
      </c>
    </row>
    <row r="413" spans="1:23" s="13" customFormat="1" ht="60">
      <c r="A413" s="18" t="s">
        <v>1174</v>
      </c>
      <c r="B413" s="28">
        <v>80204250585</v>
      </c>
      <c r="C413" s="15" t="s">
        <v>420</v>
      </c>
      <c r="D413" s="16" t="s">
        <v>1175</v>
      </c>
      <c r="E413" s="15" t="s">
        <v>48</v>
      </c>
      <c r="F413" s="38"/>
      <c r="G413" s="39"/>
      <c r="H413" s="39"/>
      <c r="I413" s="39"/>
      <c r="J413" s="32"/>
      <c r="L413" s="16"/>
      <c r="Q413" s="35" t="s">
        <v>215</v>
      </c>
      <c r="S413" s="34" t="s">
        <v>216</v>
      </c>
      <c r="T413" s="48">
        <v>2208</v>
      </c>
      <c r="U413" s="58">
        <v>43831</v>
      </c>
      <c r="V413" s="58">
        <v>43921</v>
      </c>
      <c r="W413" s="46">
        <v>2208</v>
      </c>
    </row>
    <row r="414" spans="1:23" s="13" customFormat="1" ht="60">
      <c r="A414" s="13" t="s">
        <v>1176</v>
      </c>
      <c r="B414" s="28">
        <v>80204250585</v>
      </c>
      <c r="C414" s="15" t="s">
        <v>420</v>
      </c>
      <c r="D414" s="16" t="s">
        <v>1177</v>
      </c>
      <c r="E414" s="15" t="s">
        <v>39</v>
      </c>
      <c r="F414" s="38"/>
      <c r="G414" s="39"/>
      <c r="H414" s="39"/>
      <c r="I414" s="39"/>
      <c r="J414" s="32"/>
      <c r="L414" s="16"/>
      <c r="Q414" s="35" t="s">
        <v>1638</v>
      </c>
      <c r="S414" s="30" t="s">
        <v>729</v>
      </c>
      <c r="T414" s="48">
        <v>5500</v>
      </c>
      <c r="U414" s="58">
        <v>43831</v>
      </c>
      <c r="V414" s="58">
        <v>44196</v>
      </c>
      <c r="W414" s="46">
        <f>1375+1375</f>
        <v>2750</v>
      </c>
    </row>
    <row r="415" spans="1:23" s="13" customFormat="1" ht="30">
      <c r="A415" s="13" t="s">
        <v>1178</v>
      </c>
      <c r="B415" s="28">
        <v>80204250585</v>
      </c>
      <c r="C415" s="15" t="s">
        <v>420</v>
      </c>
      <c r="D415" s="16" t="s">
        <v>1179</v>
      </c>
      <c r="E415" s="15" t="s">
        <v>48</v>
      </c>
      <c r="F415" s="38"/>
      <c r="G415" s="39"/>
      <c r="H415" s="39"/>
      <c r="I415" s="39"/>
      <c r="J415" s="32"/>
      <c r="L415" s="29"/>
      <c r="Q415" s="35" t="s">
        <v>236</v>
      </c>
      <c r="S415" s="28" t="s">
        <v>804</v>
      </c>
      <c r="T415" s="48">
        <v>2000</v>
      </c>
      <c r="U415" s="58">
        <v>43788</v>
      </c>
      <c r="V415" s="58">
        <v>43788</v>
      </c>
      <c r="W415" s="46">
        <v>2000</v>
      </c>
    </row>
    <row r="416" spans="1:23" s="13" customFormat="1" ht="45">
      <c r="A416" s="13" t="s">
        <v>1180</v>
      </c>
      <c r="B416" s="28">
        <v>80204250585</v>
      </c>
      <c r="C416" s="15" t="s">
        <v>420</v>
      </c>
      <c r="D416" s="16" t="s">
        <v>1181</v>
      </c>
      <c r="E416" s="15" t="s">
        <v>39</v>
      </c>
      <c r="F416" s="38"/>
      <c r="G416" s="39"/>
      <c r="H416" s="39"/>
      <c r="I416" s="39"/>
      <c r="J416" s="55"/>
      <c r="L416" s="29"/>
      <c r="Q416" s="35"/>
      <c r="S416" s="30" t="s">
        <v>113</v>
      </c>
      <c r="T416" s="48">
        <v>130272.07</v>
      </c>
      <c r="U416" s="58">
        <v>43861</v>
      </c>
      <c r="V416" s="58">
        <v>44612</v>
      </c>
      <c r="W416" s="46">
        <v>0</v>
      </c>
    </row>
    <row r="417" spans="1:23" s="13" customFormat="1" ht="120">
      <c r="A417" s="18">
        <v>8091051282</v>
      </c>
      <c r="B417" s="28">
        <v>80204250585</v>
      </c>
      <c r="C417" s="15" t="s">
        <v>420</v>
      </c>
      <c r="D417" s="16" t="s">
        <v>1182</v>
      </c>
      <c r="E417" s="15" t="s">
        <v>58</v>
      </c>
      <c r="F417" s="38"/>
      <c r="G417" s="39"/>
      <c r="H417" s="39"/>
      <c r="I417" s="39"/>
      <c r="J417" s="55" t="s">
        <v>1277</v>
      </c>
      <c r="L417" s="29" t="s">
        <v>1183</v>
      </c>
      <c r="Q417" s="35" t="s">
        <v>1301</v>
      </c>
      <c r="S417" s="30" t="s">
        <v>1436</v>
      </c>
      <c r="T417" s="84">
        <v>15684.34</v>
      </c>
      <c r="U417" s="58">
        <v>43878</v>
      </c>
      <c r="V417" s="58">
        <v>43878</v>
      </c>
      <c r="W417" s="46">
        <v>0</v>
      </c>
    </row>
    <row r="418" spans="1:23" s="13" customFormat="1" ht="90">
      <c r="A418" s="18" t="s">
        <v>1389</v>
      </c>
      <c r="B418" s="28"/>
      <c r="C418" s="15"/>
      <c r="D418" s="16" t="s">
        <v>1443</v>
      </c>
      <c r="E418" s="15" t="s">
        <v>58</v>
      </c>
      <c r="F418" s="38"/>
      <c r="G418" s="39"/>
      <c r="H418" s="39"/>
      <c r="I418" s="39"/>
      <c r="J418" s="55"/>
      <c r="L418" s="29"/>
      <c r="Q418" s="35" t="s">
        <v>1301</v>
      </c>
      <c r="S418" s="30" t="s">
        <v>1436</v>
      </c>
      <c r="T418" s="84">
        <v>5798.82</v>
      </c>
      <c r="U418" s="58">
        <v>43889</v>
      </c>
      <c r="V418" s="58">
        <v>43889</v>
      </c>
      <c r="W418" s="46">
        <v>5798.82</v>
      </c>
    </row>
    <row r="419" spans="1:23" s="13" customFormat="1" ht="180">
      <c r="A419" s="13" t="s">
        <v>1184</v>
      </c>
      <c r="B419" s="28">
        <v>80204250585</v>
      </c>
      <c r="C419" s="15" t="s">
        <v>420</v>
      </c>
      <c r="D419" s="16" t="s">
        <v>1185</v>
      </c>
      <c r="E419" s="15" t="s">
        <v>58</v>
      </c>
      <c r="F419" s="38"/>
      <c r="G419" s="39"/>
      <c r="H419" s="39"/>
      <c r="I419" s="39"/>
      <c r="J419" s="32" t="s">
        <v>1438</v>
      </c>
      <c r="L419" s="16" t="s">
        <v>1439</v>
      </c>
      <c r="Q419" s="35" t="s">
        <v>1440</v>
      </c>
      <c r="S419" s="34" t="s">
        <v>1437</v>
      </c>
      <c r="T419" s="83">
        <v>35457.99</v>
      </c>
      <c r="U419" s="58"/>
      <c r="V419" s="58"/>
      <c r="W419" s="46">
        <v>0</v>
      </c>
    </row>
    <row r="420" spans="1:23" s="13" customFormat="1" ht="120">
      <c r="A420" s="13" t="s">
        <v>1442</v>
      </c>
      <c r="B420" s="28"/>
      <c r="C420" s="15"/>
      <c r="D420" s="16" t="s">
        <v>1444</v>
      </c>
      <c r="E420" s="15" t="s">
        <v>58</v>
      </c>
      <c r="F420" s="38"/>
      <c r="G420" s="39"/>
      <c r="H420" s="39"/>
      <c r="I420" s="39"/>
      <c r="J420" s="32"/>
      <c r="L420" s="16"/>
      <c r="Q420" s="35" t="s">
        <v>1440</v>
      </c>
      <c r="S420" s="34" t="s">
        <v>1437</v>
      </c>
      <c r="T420" s="83">
        <v>15600.92</v>
      </c>
      <c r="U420" s="58"/>
      <c r="V420" s="58"/>
      <c r="W420" s="46">
        <f>4500.38+11100.54</f>
        <v>15600.920000000002</v>
      </c>
    </row>
    <row r="421" spans="1:23" s="13" customFormat="1" ht="75">
      <c r="A421" s="13" t="s">
        <v>1281</v>
      </c>
      <c r="B421" s="28">
        <v>80204250585</v>
      </c>
      <c r="C421" s="15" t="s">
        <v>420</v>
      </c>
      <c r="D421" s="15" t="s">
        <v>1292</v>
      </c>
      <c r="E421" s="15" t="s">
        <v>48</v>
      </c>
      <c r="F421" s="14"/>
      <c r="G421" s="14"/>
      <c r="H421" s="14"/>
      <c r="I421" s="14"/>
      <c r="J421" s="35"/>
      <c r="K421" s="14"/>
      <c r="L421" s="14"/>
      <c r="M421" s="14"/>
      <c r="N421" s="14"/>
      <c r="O421" s="14"/>
      <c r="P421" s="14"/>
      <c r="Q421" s="35" t="s">
        <v>1301</v>
      </c>
      <c r="R421" s="14"/>
      <c r="S421" s="28" t="s">
        <v>1300</v>
      </c>
      <c r="T421" s="83">
        <v>4455</v>
      </c>
      <c r="U421" s="31">
        <v>43920</v>
      </c>
      <c r="V421" s="31">
        <v>43920</v>
      </c>
      <c r="W421" s="46">
        <v>4455</v>
      </c>
    </row>
    <row r="422" spans="1:23" s="13" customFormat="1" ht="75">
      <c r="A422" s="13" t="s">
        <v>1282</v>
      </c>
      <c r="B422" s="28">
        <v>80204250585</v>
      </c>
      <c r="C422" s="15" t="s">
        <v>420</v>
      </c>
      <c r="D422" s="15" t="s">
        <v>1293</v>
      </c>
      <c r="E422" s="15" t="s">
        <v>48</v>
      </c>
      <c r="F422" s="14"/>
      <c r="G422" s="14"/>
      <c r="H422" s="14"/>
      <c r="I422" s="14"/>
      <c r="J422" s="35"/>
      <c r="K422" s="14"/>
      <c r="L422" s="14"/>
      <c r="M422" s="14"/>
      <c r="N422" s="14"/>
      <c r="O422" s="14"/>
      <c r="P422" s="14"/>
      <c r="Q422" s="35" t="s">
        <v>1303</v>
      </c>
      <c r="R422" s="14"/>
      <c r="S422" s="28" t="s">
        <v>1302</v>
      </c>
      <c r="T422" s="83">
        <v>2580.66</v>
      </c>
      <c r="U422" s="31">
        <v>43905</v>
      </c>
      <c r="V422" s="31">
        <v>43905</v>
      </c>
      <c r="W422" s="46">
        <v>2580.66</v>
      </c>
    </row>
    <row r="423" spans="1:23" s="13" customFormat="1" ht="60">
      <c r="A423" s="14" t="s">
        <v>1283</v>
      </c>
      <c r="B423" s="65" t="s">
        <v>98</v>
      </c>
      <c r="C423" s="65" t="s">
        <v>84</v>
      </c>
      <c r="D423" s="15" t="s">
        <v>1313</v>
      </c>
      <c r="E423" s="15" t="s">
        <v>48</v>
      </c>
      <c r="F423" s="14"/>
      <c r="G423" s="14"/>
      <c r="H423" s="14"/>
      <c r="I423" s="14"/>
      <c r="J423" s="32" t="s">
        <v>1314</v>
      </c>
      <c r="K423" s="14"/>
      <c r="L423" s="32" t="s">
        <v>1315</v>
      </c>
      <c r="M423" s="14"/>
      <c r="N423" s="14"/>
      <c r="O423" s="14"/>
      <c r="P423" s="14"/>
      <c r="Q423" s="35" t="s">
        <v>1314</v>
      </c>
      <c r="R423" s="14"/>
      <c r="S423" s="28" t="s">
        <v>1315</v>
      </c>
      <c r="T423" s="83">
        <v>2100</v>
      </c>
      <c r="U423" s="58">
        <v>43893</v>
      </c>
      <c r="V423" s="58">
        <v>43900</v>
      </c>
      <c r="W423" s="46">
        <v>2100</v>
      </c>
    </row>
    <row r="424" spans="1:23" s="13" customFormat="1" ht="30">
      <c r="A424" s="13" t="s">
        <v>1284</v>
      </c>
      <c r="B424" s="28">
        <v>80204250585</v>
      </c>
      <c r="C424" s="15" t="s">
        <v>420</v>
      </c>
      <c r="D424" s="15" t="s">
        <v>1294</v>
      </c>
      <c r="E424" s="15" t="s">
        <v>48</v>
      </c>
      <c r="F424" s="14"/>
      <c r="G424" s="14"/>
      <c r="H424" s="14"/>
      <c r="I424" s="14"/>
      <c r="J424" s="35"/>
      <c r="K424" s="14"/>
      <c r="L424" s="14"/>
      <c r="M424" s="14"/>
      <c r="N424" s="14"/>
      <c r="O424" s="14"/>
      <c r="P424" s="14"/>
      <c r="Q424" s="51" t="s">
        <v>1264</v>
      </c>
      <c r="R424" s="14"/>
      <c r="S424" s="15" t="s">
        <v>1304</v>
      </c>
      <c r="T424" s="83">
        <v>5689</v>
      </c>
      <c r="U424" s="58">
        <v>43964</v>
      </c>
      <c r="V424" s="58">
        <v>43964</v>
      </c>
      <c r="W424" s="46">
        <v>5689</v>
      </c>
    </row>
    <row r="425" spans="1:23" s="13" customFormat="1" ht="60">
      <c r="A425" s="13" t="s">
        <v>1285</v>
      </c>
      <c r="B425" s="28">
        <v>80204250585</v>
      </c>
      <c r="C425" s="15" t="s">
        <v>420</v>
      </c>
      <c r="D425" s="15" t="s">
        <v>1295</v>
      </c>
      <c r="E425" s="15" t="s">
        <v>48</v>
      </c>
      <c r="F425" s="14"/>
      <c r="G425" s="14"/>
      <c r="H425" s="14"/>
      <c r="I425" s="14"/>
      <c r="J425" s="35"/>
      <c r="K425" s="14"/>
      <c r="L425" s="14"/>
      <c r="M425" s="14"/>
      <c r="N425" s="14"/>
      <c r="O425" s="14"/>
      <c r="P425" s="14"/>
      <c r="Q425" s="51" t="s">
        <v>890</v>
      </c>
      <c r="R425" s="14"/>
      <c r="S425" s="28" t="s">
        <v>891</v>
      </c>
      <c r="T425" s="83">
        <v>3200</v>
      </c>
      <c r="U425" s="58">
        <v>43875</v>
      </c>
      <c r="V425" s="58">
        <v>43875</v>
      </c>
      <c r="W425" s="46">
        <v>3200</v>
      </c>
    </row>
    <row r="426" spans="1:23" s="13" customFormat="1" ht="60">
      <c r="A426" s="13" t="s">
        <v>1286</v>
      </c>
      <c r="B426" s="28">
        <v>80204250585</v>
      </c>
      <c r="C426" s="15" t="s">
        <v>420</v>
      </c>
      <c r="D426" s="15" t="s">
        <v>1441</v>
      </c>
      <c r="E426" s="15" t="s">
        <v>48</v>
      </c>
      <c r="F426" s="14"/>
      <c r="G426" s="14"/>
      <c r="H426" s="14"/>
      <c r="I426" s="14"/>
      <c r="J426" s="35"/>
      <c r="K426" s="14"/>
      <c r="L426" s="14"/>
      <c r="M426" s="14"/>
      <c r="N426" s="14"/>
      <c r="O426" s="14"/>
      <c r="P426" s="14"/>
      <c r="Q426" s="35" t="s">
        <v>1306</v>
      </c>
      <c r="R426" s="14"/>
      <c r="S426" s="15" t="s">
        <v>1305</v>
      </c>
      <c r="T426" s="83">
        <v>2650</v>
      </c>
      <c r="U426" s="58"/>
      <c r="V426" s="58"/>
      <c r="W426" s="46">
        <v>0</v>
      </c>
    </row>
    <row r="427" spans="1:23" s="13" customFormat="1" ht="45">
      <c r="A427" s="13" t="s">
        <v>1287</v>
      </c>
      <c r="B427" s="28">
        <v>80204250585</v>
      </c>
      <c r="C427" s="15" t="s">
        <v>420</v>
      </c>
      <c r="D427" s="15" t="s">
        <v>1296</v>
      </c>
      <c r="E427" s="15" t="s">
        <v>48</v>
      </c>
      <c r="F427" s="14"/>
      <c r="G427" s="14"/>
      <c r="H427" s="14"/>
      <c r="I427" s="14"/>
      <c r="J427" s="35"/>
      <c r="K427" s="14"/>
      <c r="L427" s="14"/>
      <c r="M427" s="14"/>
      <c r="N427" s="14"/>
      <c r="O427" s="14"/>
      <c r="P427" s="14"/>
      <c r="Q427" s="51" t="s">
        <v>1266</v>
      </c>
      <c r="R427" s="14"/>
      <c r="S427" s="14" t="s">
        <v>858</v>
      </c>
      <c r="T427" s="83">
        <v>2790</v>
      </c>
      <c r="U427" s="58">
        <v>43964</v>
      </c>
      <c r="V427" s="58">
        <v>43964</v>
      </c>
      <c r="W427" s="46">
        <v>1980</v>
      </c>
    </row>
    <row r="428" spans="1:23" s="13" customFormat="1" ht="45">
      <c r="A428" s="13" t="s">
        <v>1288</v>
      </c>
      <c r="B428" s="28">
        <v>80204250585</v>
      </c>
      <c r="C428" s="15" t="s">
        <v>420</v>
      </c>
      <c r="D428" s="15" t="s">
        <v>1297</v>
      </c>
      <c r="E428" s="15" t="s">
        <v>48</v>
      </c>
      <c r="F428" s="14"/>
      <c r="G428" s="14"/>
      <c r="H428" s="14"/>
      <c r="I428" s="14"/>
      <c r="J428" s="35"/>
      <c r="K428" s="14"/>
      <c r="L428" s="14"/>
      <c r="M428" s="14"/>
      <c r="N428" s="14"/>
      <c r="O428" s="14"/>
      <c r="P428" s="14"/>
      <c r="Q428" s="51" t="s">
        <v>1303</v>
      </c>
      <c r="R428" s="14"/>
      <c r="S428" s="28" t="s">
        <v>1302</v>
      </c>
      <c r="T428" s="83">
        <v>2250.11</v>
      </c>
      <c r="U428" s="58">
        <v>43876</v>
      </c>
      <c r="V428" s="58">
        <v>43876</v>
      </c>
      <c r="W428" s="46">
        <v>2250.11</v>
      </c>
    </row>
    <row r="429" spans="1:23" s="13" customFormat="1" ht="195">
      <c r="A429" s="14" t="s">
        <v>1289</v>
      </c>
      <c r="B429" s="65" t="s">
        <v>98</v>
      </c>
      <c r="C429" s="65" t="s">
        <v>84</v>
      </c>
      <c r="D429" s="15" t="s">
        <v>1708</v>
      </c>
      <c r="E429" s="15" t="s">
        <v>51</v>
      </c>
      <c r="F429" s="14"/>
      <c r="G429" s="14"/>
      <c r="H429" s="14"/>
      <c r="I429" s="14"/>
      <c r="J429" s="35" t="s">
        <v>1311</v>
      </c>
      <c r="K429" s="14"/>
      <c r="L429" s="14" t="s">
        <v>1312</v>
      </c>
      <c r="M429" s="14"/>
      <c r="N429" s="14"/>
      <c r="O429" s="14"/>
      <c r="P429" s="14"/>
      <c r="Q429" s="35" t="s">
        <v>1311</v>
      </c>
      <c r="R429" s="14"/>
      <c r="S429" s="28" t="s">
        <v>1312</v>
      </c>
      <c r="T429" s="109">
        <v>11148.96</v>
      </c>
      <c r="U429" s="58">
        <v>43961</v>
      </c>
      <c r="V429" s="58">
        <v>45421</v>
      </c>
      <c r="W429" s="46">
        <v>0</v>
      </c>
    </row>
    <row r="430" spans="1:23" s="13" customFormat="1" ht="75">
      <c r="A430" s="13" t="s">
        <v>1290</v>
      </c>
      <c r="B430" s="28">
        <v>80204250585</v>
      </c>
      <c r="C430" s="15" t="s">
        <v>420</v>
      </c>
      <c r="D430" s="15" t="s">
        <v>1298</v>
      </c>
      <c r="E430" s="15" t="s">
        <v>48</v>
      </c>
      <c r="F430" s="14"/>
      <c r="G430" s="14"/>
      <c r="H430" s="14"/>
      <c r="I430" s="14"/>
      <c r="J430" s="35"/>
      <c r="K430" s="14"/>
      <c r="L430" s="14"/>
      <c r="M430" s="14"/>
      <c r="N430" s="14"/>
      <c r="O430" s="14"/>
      <c r="P430" s="14"/>
      <c r="Q430" s="51" t="s">
        <v>1310</v>
      </c>
      <c r="R430" s="14"/>
      <c r="S430" s="28" t="s">
        <v>1307</v>
      </c>
      <c r="T430" s="83">
        <v>560</v>
      </c>
      <c r="U430" s="58">
        <v>43831</v>
      </c>
      <c r="V430" s="58">
        <v>44196</v>
      </c>
      <c r="W430" s="46">
        <v>560</v>
      </c>
    </row>
    <row r="431" spans="1:23" s="13" customFormat="1" ht="90">
      <c r="A431" s="13" t="s">
        <v>1291</v>
      </c>
      <c r="B431" s="28">
        <v>80204250585</v>
      </c>
      <c r="C431" s="15" t="s">
        <v>420</v>
      </c>
      <c r="D431" s="15" t="s">
        <v>1299</v>
      </c>
      <c r="E431" s="15" t="s">
        <v>48</v>
      </c>
      <c r="F431" s="14"/>
      <c r="G431" s="14"/>
      <c r="H431" s="14"/>
      <c r="I431" s="14"/>
      <c r="J431" s="35"/>
      <c r="K431" s="14"/>
      <c r="L431" s="14"/>
      <c r="M431" s="14"/>
      <c r="N431" s="14"/>
      <c r="O431" s="14"/>
      <c r="P431" s="14"/>
      <c r="Q431" s="51" t="s">
        <v>1309</v>
      </c>
      <c r="R431" s="14"/>
      <c r="S431" s="28" t="s">
        <v>1308</v>
      </c>
      <c r="T431" s="83">
        <v>2880</v>
      </c>
      <c r="U431" s="58">
        <v>43891</v>
      </c>
      <c r="V431" s="58">
        <v>44985</v>
      </c>
      <c r="W431" s="46">
        <v>0</v>
      </c>
    </row>
    <row r="432" spans="1:23" s="13" customFormat="1" ht="75">
      <c r="A432" s="77" t="s">
        <v>1323</v>
      </c>
      <c r="B432" s="28">
        <v>80204250585</v>
      </c>
      <c r="C432" s="15" t="s">
        <v>420</v>
      </c>
      <c r="D432" s="78" t="s">
        <v>1316</v>
      </c>
      <c r="E432" s="15" t="s">
        <v>48</v>
      </c>
      <c r="F432" s="14"/>
      <c r="G432" s="14"/>
      <c r="H432" s="14"/>
      <c r="I432" s="14"/>
      <c r="J432" s="35"/>
      <c r="K432" s="14"/>
      <c r="L432" s="14"/>
      <c r="M432" s="14"/>
      <c r="N432" s="14"/>
      <c r="O432" s="14"/>
      <c r="P432" s="14"/>
      <c r="Q432" s="51" t="s">
        <v>1321</v>
      </c>
      <c r="R432" s="14"/>
      <c r="S432" s="28" t="s">
        <v>1320</v>
      </c>
      <c r="T432" s="83">
        <v>1900</v>
      </c>
      <c r="U432" s="58">
        <v>43889</v>
      </c>
      <c r="V432" s="58">
        <v>43921</v>
      </c>
      <c r="W432" s="46">
        <v>0</v>
      </c>
    </row>
    <row r="433" spans="1:23" s="13" customFormat="1" ht="75">
      <c r="A433" s="77" t="s">
        <v>1322</v>
      </c>
      <c r="B433" s="28">
        <v>80204250585</v>
      </c>
      <c r="C433" s="15" t="s">
        <v>420</v>
      </c>
      <c r="D433" s="78" t="s">
        <v>1430</v>
      </c>
      <c r="E433" s="15" t="s">
        <v>48</v>
      </c>
      <c r="F433" s="14"/>
      <c r="G433" s="14"/>
      <c r="H433" s="14"/>
      <c r="I433" s="14"/>
      <c r="J433" s="32" t="s">
        <v>1431</v>
      </c>
      <c r="K433" s="14"/>
      <c r="L433" s="79" t="s">
        <v>1432</v>
      </c>
      <c r="M433" s="14"/>
      <c r="N433" s="14"/>
      <c r="O433" s="14"/>
      <c r="P433" s="14"/>
      <c r="Q433" s="51" t="s">
        <v>1325</v>
      </c>
      <c r="R433" s="14"/>
      <c r="S433" s="28" t="s">
        <v>1324</v>
      </c>
      <c r="T433" s="83">
        <v>1760</v>
      </c>
      <c r="U433" s="58">
        <v>43880</v>
      </c>
      <c r="V433" s="58">
        <v>43921</v>
      </c>
      <c r="W433" s="46">
        <v>1760</v>
      </c>
    </row>
    <row r="434" spans="1:23" s="13" customFormat="1" ht="75">
      <c r="A434" s="77" t="s">
        <v>1326</v>
      </c>
      <c r="B434" s="28">
        <v>80204250585</v>
      </c>
      <c r="C434" s="15" t="s">
        <v>420</v>
      </c>
      <c r="D434" s="78" t="s">
        <v>1317</v>
      </c>
      <c r="E434" s="15" t="s">
        <v>48</v>
      </c>
      <c r="F434" s="14"/>
      <c r="G434" s="14"/>
      <c r="H434" s="14"/>
      <c r="I434" s="14"/>
      <c r="J434" s="32" t="s">
        <v>1433</v>
      </c>
      <c r="K434" s="14"/>
      <c r="L434" s="79" t="s">
        <v>1434</v>
      </c>
      <c r="M434" s="14"/>
      <c r="N434" s="14"/>
      <c r="O434" s="14"/>
      <c r="P434" s="14"/>
      <c r="Q434" s="51" t="s">
        <v>1328</v>
      </c>
      <c r="R434" s="14"/>
      <c r="S434" s="28" t="s">
        <v>1327</v>
      </c>
      <c r="T434" s="83">
        <v>2138.85</v>
      </c>
      <c r="U434" s="58">
        <v>43864</v>
      </c>
      <c r="V434" s="58">
        <v>43921</v>
      </c>
      <c r="W434" s="46">
        <v>2138.85</v>
      </c>
    </row>
    <row r="435" spans="1:23" s="13" customFormat="1" ht="105">
      <c r="A435" s="79" t="s">
        <v>1329</v>
      </c>
      <c r="B435" s="28">
        <v>80204250585</v>
      </c>
      <c r="C435" s="15" t="s">
        <v>420</v>
      </c>
      <c r="D435" s="78" t="s">
        <v>1318</v>
      </c>
      <c r="E435" s="15" t="s">
        <v>48</v>
      </c>
      <c r="F435" s="14"/>
      <c r="G435" s="14"/>
      <c r="H435" s="14"/>
      <c r="I435" s="14"/>
      <c r="J435" s="35"/>
      <c r="K435" s="14"/>
      <c r="L435" s="14"/>
      <c r="M435" s="14"/>
      <c r="N435" s="14"/>
      <c r="O435" s="14"/>
      <c r="P435" s="14"/>
      <c r="Q435" s="35" t="s">
        <v>281</v>
      </c>
      <c r="R435" s="14"/>
      <c r="S435" s="28" t="s">
        <v>1330</v>
      </c>
      <c r="T435" s="83">
        <v>1538</v>
      </c>
      <c r="U435" s="58">
        <v>43843</v>
      </c>
      <c r="V435" s="58">
        <v>43890</v>
      </c>
      <c r="W435" s="46">
        <v>1538</v>
      </c>
    </row>
    <row r="436" spans="1:23" s="13" customFormat="1" ht="105">
      <c r="A436" s="79" t="s">
        <v>1319</v>
      </c>
      <c r="B436" s="28">
        <v>80204250585</v>
      </c>
      <c r="C436" s="15" t="s">
        <v>420</v>
      </c>
      <c r="D436" s="78" t="s">
        <v>1435</v>
      </c>
      <c r="E436" s="15" t="s">
        <v>48</v>
      </c>
      <c r="F436" s="14"/>
      <c r="G436" s="14"/>
      <c r="H436" s="14"/>
      <c r="I436" s="14"/>
      <c r="J436" s="35"/>
      <c r="K436" s="14"/>
      <c r="L436" s="14"/>
      <c r="M436" s="14"/>
      <c r="N436" s="14"/>
      <c r="O436" s="14"/>
      <c r="P436" s="14"/>
      <c r="Q436" s="35"/>
      <c r="R436" s="14"/>
      <c r="S436" s="28"/>
      <c r="T436" s="83"/>
      <c r="U436" s="34"/>
      <c r="V436" s="34"/>
      <c r="W436" s="46">
        <v>0</v>
      </c>
    </row>
    <row r="437" spans="1:23" s="13" customFormat="1" ht="60">
      <c r="A437" s="14" t="s">
        <v>1331</v>
      </c>
      <c r="B437" s="28">
        <v>80204250585</v>
      </c>
      <c r="C437" s="15" t="s">
        <v>420</v>
      </c>
      <c r="D437" s="78" t="s">
        <v>1332</v>
      </c>
      <c r="E437" s="15" t="s">
        <v>58</v>
      </c>
      <c r="F437" s="14"/>
      <c r="G437" s="14"/>
      <c r="H437" s="14"/>
      <c r="I437" s="14"/>
      <c r="J437" s="35"/>
      <c r="K437" s="14"/>
      <c r="L437" s="14"/>
      <c r="M437" s="14"/>
      <c r="N437" s="14"/>
      <c r="O437" s="14"/>
      <c r="P437" s="14"/>
      <c r="Q437" s="35" t="s">
        <v>1666</v>
      </c>
      <c r="R437" s="14"/>
      <c r="S437" s="28" t="s">
        <v>1665</v>
      </c>
      <c r="T437" s="83">
        <v>59864</v>
      </c>
      <c r="U437" s="31">
        <v>43586</v>
      </c>
      <c r="V437" s="31">
        <v>44316</v>
      </c>
      <c r="W437" s="46">
        <v>29932</v>
      </c>
    </row>
    <row r="438" spans="1:23" s="13" customFormat="1" ht="60">
      <c r="A438" s="14" t="s">
        <v>1333</v>
      </c>
      <c r="B438" s="28">
        <v>80204250585</v>
      </c>
      <c r="C438" s="15" t="s">
        <v>420</v>
      </c>
      <c r="D438" s="78" t="s">
        <v>1337</v>
      </c>
      <c r="E438" s="15" t="s">
        <v>39</v>
      </c>
      <c r="F438" s="14"/>
      <c r="G438" s="14"/>
      <c r="H438" s="14"/>
      <c r="I438" s="14"/>
      <c r="J438" s="35"/>
      <c r="K438" s="14"/>
      <c r="L438" s="14"/>
      <c r="M438" s="14"/>
      <c r="N438" s="14"/>
      <c r="O438" s="14"/>
      <c r="P438" s="14"/>
      <c r="Q438" s="51" t="s">
        <v>1452</v>
      </c>
      <c r="R438" s="14"/>
      <c r="S438" s="28" t="s">
        <v>1453</v>
      </c>
      <c r="T438" s="83">
        <v>798673.82</v>
      </c>
      <c r="U438" s="58">
        <v>43654</v>
      </c>
      <c r="V438" s="58">
        <v>44019</v>
      </c>
      <c r="W438" s="46">
        <f>256813.52+6130.7+(119210.47*2)+(6130.7*2)</f>
        <v>513626.56</v>
      </c>
    </row>
    <row r="439" spans="1:23" s="13" customFormat="1" ht="75">
      <c r="A439" s="14" t="s">
        <v>1334</v>
      </c>
      <c r="B439" s="28">
        <v>80204250585</v>
      </c>
      <c r="C439" s="15" t="s">
        <v>420</v>
      </c>
      <c r="D439" s="78" t="s">
        <v>1667</v>
      </c>
      <c r="E439" s="15" t="s">
        <v>39</v>
      </c>
      <c r="F439" s="14"/>
      <c r="G439" s="14"/>
      <c r="H439" s="14"/>
      <c r="I439" s="14"/>
      <c r="J439" s="35"/>
      <c r="K439" s="14"/>
      <c r="L439" s="14"/>
      <c r="M439" s="14"/>
      <c r="N439" s="14"/>
      <c r="O439" s="14"/>
      <c r="Q439" s="98">
        <v>3771690967</v>
      </c>
      <c r="S439" s="34" t="s">
        <v>1418</v>
      </c>
      <c r="T439" s="110">
        <v>287676</v>
      </c>
      <c r="U439" s="58">
        <v>43831</v>
      </c>
      <c r="V439" s="58">
        <v>44196</v>
      </c>
      <c r="W439" s="111">
        <f>87741.18+25800+46119+46119+25800</f>
        <v>231579.18</v>
      </c>
    </row>
    <row r="440" spans="1:23" s="13" customFormat="1" ht="75">
      <c r="A440" s="64">
        <v>8169944312</v>
      </c>
      <c r="B440" s="64">
        <v>80204250585</v>
      </c>
      <c r="C440" s="16" t="s">
        <v>420</v>
      </c>
      <c r="D440" s="16" t="s">
        <v>1426</v>
      </c>
      <c r="E440" s="15" t="s">
        <v>51</v>
      </c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>
        <v>929440592</v>
      </c>
      <c r="R440" s="16"/>
      <c r="S440" s="16" t="s">
        <v>1427</v>
      </c>
      <c r="T440" s="112">
        <v>159051</v>
      </c>
      <c r="U440" s="58">
        <v>43862</v>
      </c>
      <c r="V440" s="58">
        <v>43890</v>
      </c>
      <c r="W440" s="111">
        <v>0</v>
      </c>
    </row>
    <row r="441" spans="1:23" s="13" customFormat="1" ht="60">
      <c r="A441" s="14" t="s">
        <v>1335</v>
      </c>
      <c r="B441" s="28">
        <v>80204250585</v>
      </c>
      <c r="C441" s="15" t="s">
        <v>420</v>
      </c>
      <c r="D441" s="78" t="s">
        <v>1336</v>
      </c>
      <c r="E441" s="15" t="s">
        <v>51</v>
      </c>
      <c r="F441" s="14"/>
      <c r="G441" s="14"/>
      <c r="H441" s="14"/>
      <c r="I441" s="14"/>
      <c r="J441" s="35"/>
      <c r="K441" s="14"/>
      <c r="L441" s="14"/>
      <c r="M441" s="14"/>
      <c r="N441" s="14"/>
      <c r="O441" s="14"/>
      <c r="P441" s="14"/>
      <c r="Q441" s="35" t="s">
        <v>488</v>
      </c>
      <c r="R441" s="14"/>
      <c r="S441" s="28" t="s">
        <v>489</v>
      </c>
      <c r="T441" s="111">
        <v>253121</v>
      </c>
      <c r="U441" s="58">
        <v>43894</v>
      </c>
      <c r="V441" s="58">
        <v>45719</v>
      </c>
      <c r="W441" s="111">
        <v>0</v>
      </c>
    </row>
    <row r="442" spans="1:23" s="13" customFormat="1" ht="75" customHeight="1">
      <c r="A442" s="13" t="s">
        <v>1371</v>
      </c>
      <c r="B442" s="28">
        <v>80204250585</v>
      </c>
      <c r="C442" s="15" t="s">
        <v>420</v>
      </c>
      <c r="D442" s="78" t="s">
        <v>1396</v>
      </c>
      <c r="E442" s="15"/>
      <c r="F442" s="14"/>
      <c r="G442" s="14"/>
      <c r="H442" s="14"/>
      <c r="I442" s="14"/>
      <c r="J442" s="35"/>
      <c r="K442" s="14"/>
      <c r="L442" s="14"/>
      <c r="M442" s="14"/>
      <c r="N442" s="14"/>
      <c r="O442" s="14"/>
      <c r="P442" s="14"/>
      <c r="Q442" s="35"/>
      <c r="R442" s="14"/>
      <c r="S442" s="28" t="s">
        <v>1690</v>
      </c>
      <c r="T442" s="83">
        <v>33750</v>
      </c>
      <c r="U442" s="31">
        <v>44007</v>
      </c>
      <c r="V442" s="31">
        <v>44007</v>
      </c>
      <c r="W442" s="46">
        <v>33750</v>
      </c>
    </row>
    <row r="443" spans="1:23" s="13" customFormat="1" ht="30">
      <c r="A443" s="13" t="s">
        <v>1372</v>
      </c>
      <c r="B443" s="28">
        <v>80204250585</v>
      </c>
      <c r="C443" s="15" t="s">
        <v>420</v>
      </c>
      <c r="D443" s="78" t="s">
        <v>1397</v>
      </c>
      <c r="E443" s="15"/>
      <c r="F443" s="14"/>
      <c r="G443" s="14"/>
      <c r="H443" s="14"/>
      <c r="I443" s="14"/>
      <c r="J443" s="35"/>
      <c r="K443" s="14"/>
      <c r="L443" s="14"/>
      <c r="M443" s="14"/>
      <c r="N443" s="14"/>
      <c r="O443" s="14"/>
      <c r="P443" s="14"/>
      <c r="Q443" s="35" t="s">
        <v>1450</v>
      </c>
      <c r="R443" s="14"/>
      <c r="S443" s="16" t="s">
        <v>1451</v>
      </c>
      <c r="T443" s="83">
        <v>207.1</v>
      </c>
      <c r="U443" s="58">
        <v>43917</v>
      </c>
      <c r="V443" s="58">
        <v>43917</v>
      </c>
      <c r="W443" s="46">
        <v>0</v>
      </c>
    </row>
    <row r="444" spans="1:23" s="13" customFormat="1" ht="45">
      <c r="A444" s="13" t="s">
        <v>1373</v>
      </c>
      <c r="B444" s="28">
        <v>80204250585</v>
      </c>
      <c r="C444" s="15" t="s">
        <v>420</v>
      </c>
      <c r="D444" s="78" t="s">
        <v>1398</v>
      </c>
      <c r="E444" s="15" t="s">
        <v>48</v>
      </c>
      <c r="F444" s="14"/>
      <c r="G444" s="14"/>
      <c r="H444" s="14"/>
      <c r="I444" s="14"/>
      <c r="J444" s="35"/>
      <c r="K444" s="14"/>
      <c r="L444" s="14"/>
      <c r="M444" s="14"/>
      <c r="N444" s="14"/>
      <c r="O444" s="14"/>
      <c r="P444" s="14"/>
      <c r="Q444" s="35" t="s">
        <v>662</v>
      </c>
      <c r="R444" s="14"/>
      <c r="S444" s="30" t="s">
        <v>663</v>
      </c>
      <c r="T444" s="83">
        <v>1317.08</v>
      </c>
      <c r="U444" s="58">
        <v>43920</v>
      </c>
      <c r="V444" s="58">
        <v>43920</v>
      </c>
      <c r="W444" s="46">
        <v>1312.87</v>
      </c>
    </row>
    <row r="445" spans="1:23" s="13" customFormat="1" ht="30">
      <c r="A445" s="13" t="s">
        <v>1374</v>
      </c>
      <c r="B445" s="28">
        <v>80204250585</v>
      </c>
      <c r="C445" s="15" t="s">
        <v>420</v>
      </c>
      <c r="D445" s="78" t="s">
        <v>1399</v>
      </c>
      <c r="E445" s="15" t="s">
        <v>48</v>
      </c>
      <c r="F445" s="14"/>
      <c r="G445" s="14"/>
      <c r="H445" s="14"/>
      <c r="I445" s="14"/>
      <c r="J445" s="35"/>
      <c r="K445" s="14"/>
      <c r="L445" s="14"/>
      <c r="M445" s="14"/>
      <c r="N445" s="14"/>
      <c r="O445" s="14"/>
      <c r="P445" s="14"/>
      <c r="Q445" s="35"/>
      <c r="R445" s="14"/>
      <c r="S445" s="28" t="s">
        <v>1429</v>
      </c>
      <c r="T445" s="83">
        <v>3300</v>
      </c>
      <c r="U445" s="58">
        <v>43896</v>
      </c>
      <c r="V445" s="58">
        <v>43942</v>
      </c>
      <c r="W445" s="46">
        <v>3300</v>
      </c>
    </row>
    <row r="446" spans="1:23" s="13" customFormat="1" ht="45">
      <c r="A446" s="13" t="s">
        <v>1375</v>
      </c>
      <c r="B446" s="28">
        <v>80204250585</v>
      </c>
      <c r="C446" s="15" t="s">
        <v>420</v>
      </c>
      <c r="D446" s="78" t="s">
        <v>1400</v>
      </c>
      <c r="E446" s="15" t="s">
        <v>48</v>
      </c>
      <c r="F446" s="14"/>
      <c r="G446" s="14"/>
      <c r="H446" s="14"/>
      <c r="I446" s="14"/>
      <c r="J446" s="35"/>
      <c r="K446" s="14"/>
      <c r="L446" s="14"/>
      <c r="M446" s="14"/>
      <c r="N446" s="14"/>
      <c r="O446" s="14"/>
      <c r="P446" s="14"/>
      <c r="Q446" s="35"/>
      <c r="R446" s="14"/>
      <c r="S446" s="16" t="s">
        <v>1573</v>
      </c>
      <c r="T446" s="83">
        <v>250</v>
      </c>
      <c r="U446" s="58">
        <v>43613</v>
      </c>
      <c r="V446" s="58">
        <v>43613</v>
      </c>
      <c r="W446" s="46">
        <v>250</v>
      </c>
    </row>
    <row r="447" spans="1:23" s="13" customFormat="1" ht="90">
      <c r="A447" s="13" t="s">
        <v>1376</v>
      </c>
      <c r="B447" s="28">
        <v>80204250585</v>
      </c>
      <c r="C447" s="15" t="s">
        <v>420</v>
      </c>
      <c r="D447" s="78" t="s">
        <v>1401</v>
      </c>
      <c r="E447" s="15" t="s">
        <v>48</v>
      </c>
      <c r="F447" s="14"/>
      <c r="G447" s="14"/>
      <c r="H447" s="14"/>
      <c r="I447" s="14"/>
      <c r="J447" s="35"/>
      <c r="K447" s="14"/>
      <c r="L447" s="14"/>
      <c r="M447" s="14"/>
      <c r="N447" s="14"/>
      <c r="O447" s="14"/>
      <c r="Q447" s="98">
        <v>8526500155</v>
      </c>
      <c r="S447" s="34" t="s">
        <v>795</v>
      </c>
      <c r="T447" s="98">
        <v>366</v>
      </c>
      <c r="U447" s="58">
        <v>43886</v>
      </c>
      <c r="V447" s="58">
        <v>43889</v>
      </c>
      <c r="W447" s="46">
        <v>366</v>
      </c>
    </row>
    <row r="448" spans="1:23" s="13" customFormat="1" ht="90">
      <c r="A448" s="13" t="s">
        <v>1377</v>
      </c>
      <c r="B448" s="28">
        <v>80204250585</v>
      </c>
      <c r="C448" s="15" t="s">
        <v>420</v>
      </c>
      <c r="D448" s="78" t="s">
        <v>1402</v>
      </c>
      <c r="E448" s="15" t="s">
        <v>48</v>
      </c>
      <c r="F448" s="14"/>
      <c r="G448" s="14"/>
      <c r="H448" s="14"/>
      <c r="I448" s="14"/>
      <c r="J448" s="35"/>
      <c r="K448" s="14"/>
      <c r="L448" s="14"/>
      <c r="M448" s="14"/>
      <c r="N448" s="14"/>
      <c r="O448" s="14"/>
      <c r="Q448" s="98">
        <v>777910159</v>
      </c>
      <c r="S448" s="34" t="s">
        <v>754</v>
      </c>
      <c r="T448" s="98">
        <v>225</v>
      </c>
      <c r="U448" s="58">
        <v>43886</v>
      </c>
      <c r="V448" s="58">
        <v>43889</v>
      </c>
      <c r="W448" s="34">
        <v>225</v>
      </c>
    </row>
    <row r="449" spans="1:23" s="13" customFormat="1" ht="90">
      <c r="A449" s="13" t="s">
        <v>1378</v>
      </c>
      <c r="B449" s="28">
        <v>80204250585</v>
      </c>
      <c r="C449" s="15" t="s">
        <v>420</v>
      </c>
      <c r="D449" s="78" t="s">
        <v>1403</v>
      </c>
      <c r="E449" s="15" t="s">
        <v>48</v>
      </c>
      <c r="F449" s="14"/>
      <c r="G449" s="14"/>
      <c r="H449" s="14"/>
      <c r="I449" s="14"/>
      <c r="J449" s="35"/>
      <c r="K449" s="14"/>
      <c r="L449" s="14"/>
      <c r="M449" s="14"/>
      <c r="N449" s="14"/>
      <c r="O449" s="14"/>
      <c r="Q449" s="98">
        <v>8114020152</v>
      </c>
      <c r="S449" s="34" t="s">
        <v>940</v>
      </c>
      <c r="T449" s="46">
        <v>350</v>
      </c>
      <c r="U449" s="58">
        <v>43886</v>
      </c>
      <c r="V449" s="58">
        <v>43889</v>
      </c>
      <c r="W449" s="34">
        <v>350</v>
      </c>
    </row>
    <row r="450" spans="1:23" s="13" customFormat="1" ht="90">
      <c r="A450" s="13" t="s">
        <v>1379</v>
      </c>
      <c r="B450" s="28">
        <v>80204250585</v>
      </c>
      <c r="C450" s="15" t="s">
        <v>420</v>
      </c>
      <c r="D450" s="78" t="s">
        <v>1404</v>
      </c>
      <c r="E450" s="15" t="s">
        <v>48</v>
      </c>
      <c r="F450" s="14"/>
      <c r="G450" s="14"/>
      <c r="H450" s="14"/>
      <c r="I450" s="14"/>
      <c r="J450" s="35"/>
      <c r="K450" s="14"/>
      <c r="L450" s="14"/>
      <c r="M450" s="14"/>
      <c r="N450" s="14"/>
      <c r="O450" s="14"/>
      <c r="Q450" s="98">
        <v>12086540155</v>
      </c>
      <c r="S450" s="34" t="s">
        <v>566</v>
      </c>
      <c r="T450" s="46">
        <v>350</v>
      </c>
      <c r="U450" s="58">
        <v>43886</v>
      </c>
      <c r="V450" s="58">
        <v>43889</v>
      </c>
      <c r="W450" s="46">
        <v>350</v>
      </c>
    </row>
    <row r="451" spans="1:23" s="13" customFormat="1" ht="75">
      <c r="A451" s="13" t="s">
        <v>1380</v>
      </c>
      <c r="B451" s="28">
        <v>80204250585</v>
      </c>
      <c r="C451" s="15" t="s">
        <v>420</v>
      </c>
      <c r="D451" s="78" t="s">
        <v>1405</v>
      </c>
      <c r="E451" s="15" t="s">
        <v>48</v>
      </c>
      <c r="F451" s="14"/>
      <c r="G451" s="14"/>
      <c r="H451" s="14"/>
      <c r="I451" s="14"/>
      <c r="J451" s="35"/>
      <c r="K451" s="14"/>
      <c r="L451" s="14"/>
      <c r="M451" s="14"/>
      <c r="N451" s="14"/>
      <c r="O451" s="14"/>
      <c r="Q451" s="98">
        <v>777910159</v>
      </c>
      <c r="S451" s="34" t="s">
        <v>754</v>
      </c>
      <c r="T451" s="46">
        <v>225</v>
      </c>
      <c r="U451" s="58">
        <v>43886</v>
      </c>
      <c r="V451" s="58">
        <v>43886</v>
      </c>
      <c r="W451" s="46">
        <v>225</v>
      </c>
    </row>
    <row r="452" spans="1:23" s="13" customFormat="1" ht="75">
      <c r="A452" s="13" t="s">
        <v>1381</v>
      </c>
      <c r="B452" s="28">
        <v>80204250585</v>
      </c>
      <c r="C452" s="15" t="s">
        <v>420</v>
      </c>
      <c r="D452" s="78" t="s">
        <v>1406</v>
      </c>
      <c r="E452" s="15" t="s">
        <v>48</v>
      </c>
      <c r="F452" s="14"/>
      <c r="G452" s="14"/>
      <c r="H452" s="14"/>
      <c r="I452" s="14"/>
      <c r="J452" s="35"/>
      <c r="K452" s="14"/>
      <c r="L452" s="14"/>
      <c r="M452" s="14"/>
      <c r="N452" s="14"/>
      <c r="O452" s="14"/>
      <c r="Q452" s="98">
        <v>8526500155</v>
      </c>
      <c r="S452" s="34" t="s">
        <v>795</v>
      </c>
      <c r="T452" s="46">
        <v>300</v>
      </c>
      <c r="U452" s="58">
        <v>43886</v>
      </c>
      <c r="V452" s="58">
        <v>43886</v>
      </c>
      <c r="W452" s="46">
        <v>300</v>
      </c>
    </row>
    <row r="453" spans="1:23" s="13" customFormat="1" ht="75">
      <c r="A453" s="13" t="s">
        <v>1382</v>
      </c>
      <c r="B453" s="28">
        <v>80204250585</v>
      </c>
      <c r="C453" s="15" t="s">
        <v>420</v>
      </c>
      <c r="D453" s="78" t="s">
        <v>1407</v>
      </c>
      <c r="E453" s="15" t="s">
        <v>48</v>
      </c>
      <c r="F453" s="14"/>
      <c r="G453" s="14"/>
      <c r="H453" s="14"/>
      <c r="I453" s="14"/>
      <c r="J453" s="35"/>
      <c r="K453" s="14"/>
      <c r="L453" s="14"/>
      <c r="M453" s="14"/>
      <c r="N453" s="14"/>
      <c r="O453" s="14"/>
      <c r="Q453" s="98">
        <v>12086540155</v>
      </c>
      <c r="S453" s="34" t="s">
        <v>566</v>
      </c>
      <c r="T453" s="98">
        <v>350</v>
      </c>
      <c r="U453" s="58">
        <v>43886</v>
      </c>
      <c r="V453" s="58">
        <v>43886</v>
      </c>
      <c r="W453" s="46">
        <v>350</v>
      </c>
    </row>
    <row r="454" spans="1:23" s="13" customFormat="1" ht="75">
      <c r="A454" s="13" t="s">
        <v>1383</v>
      </c>
      <c r="B454" s="28">
        <v>80204250585</v>
      </c>
      <c r="C454" s="15" t="s">
        <v>420</v>
      </c>
      <c r="D454" s="78" t="s">
        <v>1408</v>
      </c>
      <c r="E454" s="15" t="s">
        <v>48</v>
      </c>
      <c r="F454" s="14"/>
      <c r="G454" s="14"/>
      <c r="H454" s="14"/>
      <c r="I454" s="14"/>
      <c r="J454" s="35"/>
      <c r="K454" s="14"/>
      <c r="L454" s="14"/>
      <c r="M454" s="14"/>
      <c r="N454" s="14"/>
      <c r="O454" s="14"/>
      <c r="Q454" s="98">
        <v>8114020152</v>
      </c>
      <c r="S454" s="34" t="s">
        <v>940</v>
      </c>
      <c r="T454" s="98">
        <v>350</v>
      </c>
      <c r="U454" s="58">
        <v>43886</v>
      </c>
      <c r="V454" s="58">
        <v>43886</v>
      </c>
      <c r="W454" s="46">
        <v>350</v>
      </c>
    </row>
    <row r="455" spans="1:23" s="13" customFormat="1" ht="30">
      <c r="A455" s="13" t="s">
        <v>1384</v>
      </c>
      <c r="B455" s="28">
        <v>80204250585</v>
      </c>
      <c r="C455" s="15" t="s">
        <v>420</v>
      </c>
      <c r="D455" s="78" t="s">
        <v>1409</v>
      </c>
      <c r="E455" s="15" t="s">
        <v>48</v>
      </c>
      <c r="F455" s="14"/>
      <c r="G455" s="14"/>
      <c r="H455" s="14"/>
      <c r="I455" s="14"/>
      <c r="J455" s="35"/>
      <c r="K455" s="14"/>
      <c r="L455" s="14"/>
      <c r="M455" s="14"/>
      <c r="N455" s="14"/>
      <c r="O455" s="14"/>
      <c r="P455" s="14"/>
      <c r="Q455" s="35"/>
      <c r="R455" s="14"/>
      <c r="S455" s="28"/>
      <c r="T455" s="83"/>
      <c r="U455" s="34"/>
      <c r="V455" s="34"/>
      <c r="W455" s="46"/>
    </row>
    <row r="456" spans="1:23" s="13" customFormat="1" ht="30">
      <c r="A456" s="13" t="s">
        <v>1385</v>
      </c>
      <c r="B456" s="28">
        <v>80204250585</v>
      </c>
      <c r="C456" s="15" t="s">
        <v>420</v>
      </c>
      <c r="D456" s="78" t="s">
        <v>1410</v>
      </c>
      <c r="E456" s="15" t="s">
        <v>48</v>
      </c>
      <c r="F456" s="14"/>
      <c r="G456" s="14"/>
      <c r="H456" s="14"/>
      <c r="I456" s="14"/>
      <c r="J456" s="35"/>
      <c r="K456" s="14"/>
      <c r="L456" s="14"/>
      <c r="M456" s="14"/>
      <c r="N456" s="14"/>
      <c r="O456" s="14"/>
      <c r="P456" s="14"/>
      <c r="Q456" s="35"/>
      <c r="R456" s="14"/>
      <c r="S456" s="28"/>
      <c r="T456" s="83"/>
      <c r="U456" s="34"/>
      <c r="V456" s="34"/>
      <c r="W456" s="46"/>
    </row>
    <row r="457" spans="1:23" s="13" customFormat="1" ht="75">
      <c r="A457" s="16" t="s">
        <v>1386</v>
      </c>
      <c r="B457" s="28">
        <v>80204250585</v>
      </c>
      <c r="C457" s="16" t="s">
        <v>420</v>
      </c>
      <c r="D457" s="16" t="s">
        <v>1428</v>
      </c>
      <c r="E457" s="15" t="s">
        <v>48</v>
      </c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>
        <v>1501640666</v>
      </c>
      <c r="R457" s="16"/>
      <c r="S457" s="16" t="s">
        <v>542</v>
      </c>
      <c r="T457" s="112">
        <v>2856.64</v>
      </c>
      <c r="U457" s="58">
        <v>43889</v>
      </c>
      <c r="V457" s="58">
        <v>43889</v>
      </c>
      <c r="W457" s="46">
        <v>2856.64</v>
      </c>
    </row>
    <row r="458" spans="1:23" s="13" customFormat="1" ht="45">
      <c r="A458" s="13" t="s">
        <v>1387</v>
      </c>
      <c r="B458" s="28">
        <v>80204250585</v>
      </c>
      <c r="C458" s="15" t="s">
        <v>420</v>
      </c>
      <c r="D458" s="78" t="s">
        <v>1411</v>
      </c>
      <c r="E458" s="15" t="s">
        <v>48</v>
      </c>
      <c r="F458" s="14"/>
      <c r="G458" s="14"/>
      <c r="H458" s="14"/>
      <c r="I458" s="14"/>
      <c r="J458" s="35"/>
      <c r="K458" s="14"/>
      <c r="L458" s="14"/>
      <c r="M458" s="14"/>
      <c r="N458" s="14"/>
      <c r="O458" s="14"/>
      <c r="P458" s="14"/>
      <c r="Q458" s="35" t="s">
        <v>662</v>
      </c>
      <c r="R458" s="14"/>
      <c r="S458" s="30" t="s">
        <v>663</v>
      </c>
      <c r="T458" s="83">
        <v>1226.21</v>
      </c>
      <c r="U458" s="58">
        <v>43875</v>
      </c>
      <c r="V458" s="58">
        <v>43875</v>
      </c>
      <c r="W458" s="46">
        <v>1226.21</v>
      </c>
    </row>
    <row r="459" spans="1:23" s="13" customFormat="1" ht="30">
      <c r="A459" s="13" t="s">
        <v>1388</v>
      </c>
      <c r="B459" s="28">
        <v>80204250585</v>
      </c>
      <c r="C459" s="15" t="s">
        <v>420</v>
      </c>
      <c r="D459" s="78" t="s">
        <v>1412</v>
      </c>
      <c r="E459" s="15" t="s">
        <v>48</v>
      </c>
      <c r="F459" s="14"/>
      <c r="G459" s="14"/>
      <c r="H459" s="14"/>
      <c r="I459" s="14"/>
      <c r="J459" s="35"/>
      <c r="K459" s="14"/>
      <c r="L459" s="14"/>
      <c r="M459" s="14"/>
      <c r="N459" s="14"/>
      <c r="O459" s="14"/>
      <c r="P459" s="14"/>
      <c r="Q459" s="35" t="s">
        <v>210</v>
      </c>
      <c r="R459" s="14"/>
      <c r="S459" s="28" t="s">
        <v>211</v>
      </c>
      <c r="T459" s="83">
        <v>151.80000000000001</v>
      </c>
      <c r="U459" s="58">
        <v>43872</v>
      </c>
      <c r="V459" s="58">
        <v>43872</v>
      </c>
      <c r="W459" s="46">
        <v>151.80000000000001</v>
      </c>
    </row>
    <row r="460" spans="1:23" s="13" customFormat="1" ht="60">
      <c r="A460" s="13" t="s">
        <v>1390</v>
      </c>
      <c r="B460" s="28">
        <v>80204250585</v>
      </c>
      <c r="C460" s="15" t="s">
        <v>420</v>
      </c>
      <c r="D460" s="78" t="s">
        <v>1447</v>
      </c>
      <c r="E460" s="15" t="s">
        <v>39</v>
      </c>
      <c r="F460" s="14"/>
      <c r="G460" s="14"/>
      <c r="H460" s="14"/>
      <c r="I460" s="14"/>
      <c r="J460" s="35"/>
      <c r="K460" s="14"/>
      <c r="L460" s="14"/>
      <c r="M460" s="14"/>
      <c r="N460" s="14"/>
      <c r="O460" s="14"/>
      <c r="P460" s="14"/>
      <c r="Q460" s="35">
        <v>10991370155</v>
      </c>
      <c r="R460" s="14"/>
      <c r="S460" s="28" t="s">
        <v>554</v>
      </c>
      <c r="T460" s="112">
        <v>30000</v>
      </c>
      <c r="U460" s="58">
        <v>43864</v>
      </c>
      <c r="V460" s="58">
        <v>43951</v>
      </c>
      <c r="W460" s="46">
        <f>20000+10000</f>
        <v>30000</v>
      </c>
    </row>
    <row r="461" spans="1:23" s="13" customFormat="1" ht="90">
      <c r="A461" s="13" t="s">
        <v>1391</v>
      </c>
      <c r="B461" s="28">
        <v>80204250585</v>
      </c>
      <c r="C461" s="15" t="s">
        <v>420</v>
      </c>
      <c r="D461" s="78" t="s">
        <v>1417</v>
      </c>
      <c r="E461" s="15" t="s">
        <v>48</v>
      </c>
      <c r="F461" s="14"/>
      <c r="G461" s="14"/>
      <c r="H461" s="14"/>
      <c r="I461" s="14"/>
      <c r="J461" s="35"/>
      <c r="K461" s="14"/>
      <c r="L461" s="14"/>
      <c r="M461" s="14"/>
      <c r="N461" s="14"/>
      <c r="O461" s="14"/>
      <c r="Q461" s="98">
        <v>8526500155</v>
      </c>
      <c r="S461" s="34" t="s">
        <v>795</v>
      </c>
      <c r="T461" s="98">
        <v>300</v>
      </c>
      <c r="U461" s="58">
        <v>43858</v>
      </c>
      <c r="V461" s="58">
        <v>43861</v>
      </c>
      <c r="W461" s="46">
        <v>300</v>
      </c>
    </row>
    <row r="462" spans="1:23" s="13" customFormat="1" ht="90">
      <c r="A462" s="13" t="s">
        <v>1392</v>
      </c>
      <c r="B462" s="28">
        <v>80204250585</v>
      </c>
      <c r="C462" s="15" t="s">
        <v>420</v>
      </c>
      <c r="D462" s="78" t="s">
        <v>1416</v>
      </c>
      <c r="E462" s="15" t="s">
        <v>48</v>
      </c>
      <c r="F462" s="14"/>
      <c r="G462" s="14"/>
      <c r="H462" s="14"/>
      <c r="I462" s="14"/>
      <c r="J462" s="35"/>
      <c r="K462" s="14"/>
      <c r="L462" s="14"/>
      <c r="M462" s="14"/>
      <c r="N462" s="14"/>
      <c r="O462" s="14"/>
      <c r="Q462" s="98">
        <v>777910159</v>
      </c>
      <c r="S462" s="34" t="s">
        <v>754</v>
      </c>
      <c r="T462" s="98">
        <v>300</v>
      </c>
      <c r="U462" s="58">
        <v>43858</v>
      </c>
      <c r="V462" s="58">
        <v>43861</v>
      </c>
      <c r="W462" s="46">
        <v>300</v>
      </c>
    </row>
    <row r="463" spans="1:23" s="13" customFormat="1" ht="90">
      <c r="A463" s="13" t="s">
        <v>1393</v>
      </c>
      <c r="B463" s="28">
        <v>80204250585</v>
      </c>
      <c r="C463" s="15" t="s">
        <v>420</v>
      </c>
      <c r="D463" s="78" t="s">
        <v>1414</v>
      </c>
      <c r="E463" s="15" t="s">
        <v>48</v>
      </c>
      <c r="F463" s="14"/>
      <c r="G463" s="14"/>
      <c r="H463" s="14"/>
      <c r="I463" s="14"/>
      <c r="J463" s="35"/>
      <c r="K463" s="14"/>
      <c r="L463" s="14"/>
      <c r="M463" s="14"/>
      <c r="N463" s="14"/>
      <c r="O463" s="14"/>
      <c r="P463" s="14"/>
      <c r="Q463" s="35">
        <v>8114020152</v>
      </c>
      <c r="R463" s="14"/>
      <c r="S463" s="28" t="s">
        <v>940</v>
      </c>
      <c r="T463" s="83">
        <v>350</v>
      </c>
      <c r="U463" s="58">
        <v>43858</v>
      </c>
      <c r="V463" s="58">
        <v>43861</v>
      </c>
      <c r="W463" s="46">
        <v>350</v>
      </c>
    </row>
    <row r="464" spans="1:23" s="13" customFormat="1" ht="90">
      <c r="A464" s="13" t="s">
        <v>1394</v>
      </c>
      <c r="B464" s="28">
        <v>80204250585</v>
      </c>
      <c r="C464" s="15" t="s">
        <v>420</v>
      </c>
      <c r="D464" s="78" t="s">
        <v>1415</v>
      </c>
      <c r="E464" s="15" t="s">
        <v>48</v>
      </c>
      <c r="F464" s="14"/>
      <c r="G464" s="14"/>
      <c r="H464" s="14"/>
      <c r="I464" s="14"/>
      <c r="J464" s="35"/>
      <c r="K464" s="14"/>
      <c r="L464" s="14"/>
      <c r="M464" s="14"/>
      <c r="N464" s="14"/>
      <c r="O464" s="14"/>
      <c r="Q464" s="98">
        <v>12086540155</v>
      </c>
      <c r="S464" s="34" t="s">
        <v>566</v>
      </c>
      <c r="T464" s="98">
        <v>350</v>
      </c>
      <c r="U464" s="58">
        <v>43858</v>
      </c>
      <c r="V464" s="58">
        <v>43861</v>
      </c>
      <c r="W464" s="46">
        <v>350</v>
      </c>
    </row>
    <row r="465" spans="1:23" s="13" customFormat="1" ht="30">
      <c r="A465" s="13" t="s">
        <v>1395</v>
      </c>
      <c r="B465" s="28">
        <v>80204250585</v>
      </c>
      <c r="C465" s="15" t="s">
        <v>420</v>
      </c>
      <c r="D465" s="78" t="s">
        <v>1413</v>
      </c>
      <c r="E465" s="15"/>
      <c r="F465" s="14"/>
      <c r="G465" s="14"/>
      <c r="H465" s="14"/>
      <c r="I465" s="14"/>
      <c r="J465" s="35"/>
      <c r="K465" s="14"/>
      <c r="L465" s="14"/>
      <c r="M465" s="14"/>
      <c r="N465" s="14"/>
      <c r="O465" s="14"/>
      <c r="Q465" s="35" t="s">
        <v>210</v>
      </c>
      <c r="R465" s="14"/>
      <c r="S465" s="28" t="s">
        <v>211</v>
      </c>
      <c r="T465" s="98">
        <v>476.7</v>
      </c>
      <c r="U465" s="58">
        <v>43839</v>
      </c>
      <c r="V465" s="58">
        <v>43839</v>
      </c>
      <c r="W465" s="46">
        <v>0</v>
      </c>
    </row>
    <row r="466" spans="1:23" s="13" customFormat="1" ht="75">
      <c r="A466" s="13" t="s">
        <v>1448</v>
      </c>
      <c r="B466" s="28">
        <v>80204250585</v>
      </c>
      <c r="C466" s="15" t="s">
        <v>420</v>
      </c>
      <c r="D466" s="78" t="s">
        <v>1449</v>
      </c>
      <c r="E466" s="15" t="s">
        <v>48</v>
      </c>
      <c r="F466" s="36"/>
      <c r="G466" s="36"/>
      <c r="H466" s="36"/>
      <c r="I466" s="36"/>
      <c r="J466" s="36"/>
      <c r="K466" s="36"/>
      <c r="L466" s="36"/>
      <c r="M466" s="36"/>
      <c r="N466" s="36"/>
      <c r="O466" s="113"/>
      <c r="P466" s="36"/>
      <c r="Q466" s="36"/>
      <c r="R466" s="36"/>
      <c r="S466" s="34" t="s">
        <v>475</v>
      </c>
      <c r="T466" s="98">
        <v>3888.88</v>
      </c>
      <c r="U466" s="58">
        <v>43915</v>
      </c>
      <c r="V466" s="58">
        <v>44675</v>
      </c>
      <c r="W466" s="46">
        <v>0</v>
      </c>
    </row>
    <row r="467" spans="1:23" s="13" customFormat="1" ht="105">
      <c r="A467" s="16" t="s">
        <v>1424</v>
      </c>
      <c r="B467" s="28">
        <v>80204250585</v>
      </c>
      <c r="C467" s="16" t="s">
        <v>420</v>
      </c>
      <c r="D467" s="16" t="s">
        <v>1425</v>
      </c>
      <c r="E467" s="15" t="s">
        <v>48</v>
      </c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>
        <v>4272801004</v>
      </c>
      <c r="R467" s="16"/>
      <c r="S467" s="16" t="s">
        <v>537</v>
      </c>
      <c r="T467" s="112">
        <v>21484</v>
      </c>
      <c r="U467" s="58">
        <v>43848</v>
      </c>
      <c r="V467" s="58">
        <v>44227</v>
      </c>
      <c r="W467" s="112">
        <f>12384+2275+2275</f>
        <v>16934</v>
      </c>
    </row>
    <row r="468" spans="1:23" s="13" customFormat="1" ht="90">
      <c r="A468" s="13" t="s">
        <v>1338</v>
      </c>
      <c r="B468" s="28">
        <v>80204250585</v>
      </c>
      <c r="C468" s="15" t="s">
        <v>84</v>
      </c>
      <c r="D468" s="16" t="s">
        <v>1339</v>
      </c>
      <c r="E468" s="15" t="s">
        <v>48</v>
      </c>
      <c r="F468" s="38"/>
      <c r="G468" s="39"/>
      <c r="I468" s="39"/>
      <c r="J468" s="32">
        <v>80213750583</v>
      </c>
      <c r="L468" s="16" t="s">
        <v>1340</v>
      </c>
      <c r="Q468" s="32">
        <v>80213750583</v>
      </c>
      <c r="S468" s="64" t="s">
        <v>1340</v>
      </c>
      <c r="T468" s="83">
        <v>38500</v>
      </c>
      <c r="U468" s="58">
        <v>43831</v>
      </c>
      <c r="V468" s="58">
        <v>44196</v>
      </c>
      <c r="W468" s="59">
        <v>0</v>
      </c>
    </row>
    <row r="469" spans="1:23" s="13" customFormat="1" ht="195">
      <c r="A469" s="13" t="s">
        <v>1341</v>
      </c>
      <c r="B469" s="28">
        <v>80204250585</v>
      </c>
      <c r="C469" s="65" t="s">
        <v>84</v>
      </c>
      <c r="D469" s="16" t="s">
        <v>1342</v>
      </c>
      <c r="E469" s="15" t="s">
        <v>48</v>
      </c>
      <c r="J469" s="32">
        <v>1923750929</v>
      </c>
      <c r="L469" s="16" t="s">
        <v>1343</v>
      </c>
      <c r="Q469" s="35" t="s">
        <v>1344</v>
      </c>
      <c r="S469" s="18" t="s">
        <v>1343</v>
      </c>
      <c r="T469" s="83">
        <v>395</v>
      </c>
      <c r="U469" s="58">
        <v>43794</v>
      </c>
      <c r="V469" s="58">
        <v>43794</v>
      </c>
      <c r="W469" s="46">
        <v>0</v>
      </c>
    </row>
    <row r="470" spans="1:23" s="13" customFormat="1" ht="90">
      <c r="A470" s="13" t="s">
        <v>1345</v>
      </c>
      <c r="B470" s="65" t="s">
        <v>98</v>
      </c>
      <c r="C470" s="65" t="s">
        <v>84</v>
      </c>
      <c r="D470" s="16" t="s">
        <v>1346</v>
      </c>
      <c r="E470" s="15" t="s">
        <v>48</v>
      </c>
      <c r="F470" s="16"/>
      <c r="I470" s="14"/>
      <c r="J470" s="32" t="s">
        <v>1347</v>
      </c>
      <c r="L470" s="16" t="s">
        <v>1348</v>
      </c>
      <c r="N470" s="14"/>
      <c r="Q470" s="35" t="s">
        <v>1347</v>
      </c>
      <c r="R470" s="17"/>
      <c r="S470" s="18" t="s">
        <v>1348</v>
      </c>
      <c r="T470" s="83">
        <v>18192</v>
      </c>
      <c r="U470" s="58">
        <v>43831</v>
      </c>
      <c r="V470" s="58">
        <v>44926</v>
      </c>
      <c r="W470" s="66">
        <f>2085+1416</f>
        <v>3501</v>
      </c>
    </row>
    <row r="471" spans="1:23" s="13" customFormat="1" ht="60">
      <c r="A471" s="14" t="s">
        <v>1349</v>
      </c>
      <c r="B471" s="65" t="s">
        <v>98</v>
      </c>
      <c r="C471" s="65" t="s">
        <v>84</v>
      </c>
      <c r="D471" s="16" t="s">
        <v>1350</v>
      </c>
      <c r="E471" s="15" t="s">
        <v>39</v>
      </c>
      <c r="F471" s="14"/>
      <c r="G471" s="14"/>
      <c r="H471" s="14"/>
      <c r="I471" s="14"/>
      <c r="J471" s="35" t="s">
        <v>312</v>
      </c>
      <c r="K471" s="14"/>
      <c r="L471" s="14" t="s">
        <v>835</v>
      </c>
      <c r="M471" s="14"/>
      <c r="N471" s="14"/>
      <c r="O471" s="14"/>
      <c r="P471" s="14"/>
      <c r="Q471" s="35" t="s">
        <v>312</v>
      </c>
      <c r="R471" s="14"/>
      <c r="S471" s="28" t="s">
        <v>835</v>
      </c>
      <c r="T471" s="83">
        <v>6768.89</v>
      </c>
      <c r="U471" s="58">
        <v>43876</v>
      </c>
      <c r="V471" s="58">
        <v>44241</v>
      </c>
      <c r="W471" s="46">
        <v>0</v>
      </c>
    </row>
    <row r="472" spans="1:23" s="13" customFormat="1" ht="60">
      <c r="A472" s="14" t="s">
        <v>1351</v>
      </c>
      <c r="B472" s="65" t="s">
        <v>98</v>
      </c>
      <c r="C472" s="65" t="s">
        <v>84</v>
      </c>
      <c r="D472" s="15" t="s">
        <v>1352</v>
      </c>
      <c r="E472" s="15" t="s">
        <v>48</v>
      </c>
      <c r="F472" s="14"/>
      <c r="G472" s="14"/>
      <c r="H472" s="14"/>
      <c r="I472" s="14"/>
      <c r="J472" s="35" t="s">
        <v>308</v>
      </c>
      <c r="K472" s="14"/>
      <c r="L472" s="15" t="s">
        <v>816</v>
      </c>
      <c r="M472" s="14"/>
      <c r="N472" s="14"/>
      <c r="O472" s="14"/>
      <c r="P472" s="14"/>
      <c r="Q472" s="35" t="s">
        <v>308</v>
      </c>
      <c r="R472" s="14"/>
      <c r="S472" s="15" t="s">
        <v>816</v>
      </c>
      <c r="T472" s="83">
        <v>21000</v>
      </c>
      <c r="U472" s="58">
        <v>43891</v>
      </c>
      <c r="V472" s="58">
        <v>44283</v>
      </c>
      <c r="W472" s="46">
        <f>194.39+968.89+197.66+238.44+215.78+201.07</f>
        <v>2016.23</v>
      </c>
    </row>
    <row r="473" spans="1:23" s="13" customFormat="1" ht="60">
      <c r="A473" s="14" t="s">
        <v>1353</v>
      </c>
      <c r="B473" s="65" t="s">
        <v>98</v>
      </c>
      <c r="C473" s="65" t="s">
        <v>84</v>
      </c>
      <c r="D473" s="15" t="s">
        <v>1354</v>
      </c>
      <c r="E473" s="15" t="s">
        <v>48</v>
      </c>
      <c r="F473" s="14"/>
      <c r="G473" s="14"/>
      <c r="H473" s="14"/>
      <c r="I473" s="14"/>
      <c r="J473" s="35" t="s">
        <v>1260</v>
      </c>
      <c r="K473" s="14"/>
      <c r="L473" s="15" t="s">
        <v>1355</v>
      </c>
      <c r="M473" s="14"/>
      <c r="N473" s="14"/>
      <c r="O473" s="14"/>
      <c r="P473" s="14"/>
      <c r="Q473" s="35" t="s">
        <v>1260</v>
      </c>
      <c r="R473" s="14"/>
      <c r="S473" s="15" t="s">
        <v>1355</v>
      </c>
      <c r="T473" s="83">
        <v>1642.13</v>
      </c>
      <c r="U473" s="58">
        <v>43854</v>
      </c>
      <c r="V473" s="58">
        <v>43890</v>
      </c>
      <c r="W473" s="46">
        <v>1642.13</v>
      </c>
    </row>
    <row r="474" spans="1:23" s="13" customFormat="1" ht="150">
      <c r="A474" s="14" t="s">
        <v>1356</v>
      </c>
      <c r="B474" s="65" t="s">
        <v>98</v>
      </c>
      <c r="C474" s="65" t="s">
        <v>84</v>
      </c>
      <c r="D474" s="15" t="s">
        <v>1357</v>
      </c>
      <c r="E474" s="15" t="s">
        <v>51</v>
      </c>
      <c r="F474" s="14"/>
      <c r="G474" s="14"/>
      <c r="H474" s="14"/>
      <c r="I474" s="14"/>
      <c r="J474" s="35" t="s">
        <v>144</v>
      </c>
      <c r="K474" s="14"/>
      <c r="L474" s="14" t="s">
        <v>145</v>
      </c>
      <c r="M474" s="14"/>
      <c r="N474" s="14"/>
      <c r="O474" s="14"/>
      <c r="P474" s="14"/>
      <c r="Q474" s="35" t="s">
        <v>144</v>
      </c>
      <c r="R474" s="14"/>
      <c r="S474" s="28" t="s">
        <v>145</v>
      </c>
      <c r="T474" s="83">
        <v>198660</v>
      </c>
      <c r="U474" s="58">
        <v>43952</v>
      </c>
      <c r="V474" s="58">
        <v>45777</v>
      </c>
      <c r="W474" s="46">
        <v>0</v>
      </c>
    </row>
    <row r="475" spans="1:23" s="13" customFormat="1" ht="60">
      <c r="A475" s="14" t="s">
        <v>1358</v>
      </c>
      <c r="B475" s="65" t="s">
        <v>98</v>
      </c>
      <c r="C475" s="65" t="s">
        <v>84</v>
      </c>
      <c r="D475" s="15" t="s">
        <v>1359</v>
      </c>
      <c r="E475" s="15" t="s">
        <v>39</v>
      </c>
      <c r="F475" s="14"/>
      <c r="G475" s="14"/>
      <c r="H475" s="14"/>
      <c r="I475" s="14"/>
      <c r="J475" s="35" t="s">
        <v>300</v>
      </c>
      <c r="K475" s="14"/>
      <c r="L475" s="14" t="s">
        <v>1360</v>
      </c>
      <c r="M475" s="14"/>
      <c r="N475" s="14"/>
      <c r="O475" s="14"/>
      <c r="P475" s="14"/>
      <c r="Q475" s="35" t="s">
        <v>300</v>
      </c>
      <c r="R475" s="14"/>
      <c r="S475" s="14" t="s">
        <v>1360</v>
      </c>
      <c r="T475" s="83">
        <v>4680</v>
      </c>
      <c r="U475" s="58">
        <v>43937</v>
      </c>
      <c r="V475" s="58">
        <v>44301</v>
      </c>
      <c r="W475" s="46">
        <v>3989.51</v>
      </c>
    </row>
    <row r="476" spans="1:23" s="13" customFormat="1" ht="150">
      <c r="A476" s="14" t="s">
        <v>1361</v>
      </c>
      <c r="B476" s="65" t="s">
        <v>98</v>
      </c>
      <c r="C476" s="65" t="s">
        <v>84</v>
      </c>
      <c r="D476" s="15" t="s">
        <v>1709</v>
      </c>
      <c r="E476" s="15" t="s">
        <v>39</v>
      </c>
      <c r="F476" s="14"/>
      <c r="G476" s="14"/>
      <c r="H476" s="14"/>
      <c r="I476" s="14"/>
      <c r="J476" s="32" t="s">
        <v>1362</v>
      </c>
      <c r="K476" s="14"/>
      <c r="L476" s="32" t="s">
        <v>1363</v>
      </c>
      <c r="M476" s="14"/>
      <c r="N476" s="14"/>
      <c r="O476" s="14"/>
      <c r="P476" s="14"/>
      <c r="Q476" s="32" t="s">
        <v>1364</v>
      </c>
      <c r="R476" s="14"/>
      <c r="S476" s="67" t="s">
        <v>1365</v>
      </c>
      <c r="T476" s="109">
        <v>32640</v>
      </c>
      <c r="U476" s="58">
        <v>44005</v>
      </c>
      <c r="V476" s="58">
        <v>45465</v>
      </c>
      <c r="W476" s="46">
        <v>0</v>
      </c>
    </row>
    <row r="477" spans="1:23" s="13" customFormat="1" ht="120">
      <c r="A477" s="13" t="s">
        <v>1366</v>
      </c>
      <c r="B477" s="68">
        <v>80204250585</v>
      </c>
      <c r="C477" s="69" t="s">
        <v>84</v>
      </c>
      <c r="D477" s="15" t="s">
        <v>1688</v>
      </c>
      <c r="E477" s="15" t="s">
        <v>48</v>
      </c>
      <c r="F477" s="38"/>
      <c r="G477" s="39"/>
      <c r="H477" s="14"/>
      <c r="I477" s="39"/>
      <c r="J477" s="32" t="s">
        <v>324</v>
      </c>
      <c r="K477" s="14"/>
      <c r="L477" s="15" t="s">
        <v>325</v>
      </c>
      <c r="M477" s="14"/>
      <c r="Q477" s="35" t="s">
        <v>324</v>
      </c>
      <c r="S477" s="67" t="s">
        <v>325</v>
      </c>
      <c r="T477" s="83">
        <v>19895</v>
      </c>
      <c r="U477" s="58">
        <v>43952</v>
      </c>
      <c r="V477" s="58">
        <v>44135</v>
      </c>
      <c r="W477" s="46">
        <v>2977.5</v>
      </c>
    </row>
    <row r="478" spans="1:23" s="13" customFormat="1" ht="105">
      <c r="A478" s="14" t="s">
        <v>1367</v>
      </c>
      <c r="B478" s="28">
        <v>80204250585</v>
      </c>
      <c r="C478" s="15" t="s">
        <v>84</v>
      </c>
      <c r="D478" s="15" t="s">
        <v>1368</v>
      </c>
      <c r="E478" s="15" t="s">
        <v>48</v>
      </c>
      <c r="F478" s="38"/>
      <c r="G478" s="39"/>
      <c r="H478" s="14"/>
      <c r="I478" s="39"/>
      <c r="J478" s="32" t="s">
        <v>1369</v>
      </c>
      <c r="K478" s="14"/>
      <c r="L478" s="15" t="s">
        <v>1370</v>
      </c>
      <c r="M478" s="14"/>
      <c r="Q478" s="32" t="s">
        <v>1369</v>
      </c>
      <c r="S478" s="70" t="s">
        <v>1370</v>
      </c>
      <c r="T478" s="83">
        <v>10404</v>
      </c>
      <c r="U478" s="58">
        <v>43952</v>
      </c>
      <c r="V478" s="58">
        <v>44135</v>
      </c>
      <c r="W478" s="46">
        <v>922.13</v>
      </c>
    </row>
    <row r="479" spans="1:23" s="13" customFormat="1" ht="75">
      <c r="A479" s="71" t="s">
        <v>1420</v>
      </c>
      <c r="B479" s="68">
        <v>80204250585</v>
      </c>
      <c r="C479" s="69" t="s">
        <v>84</v>
      </c>
      <c r="D479" s="65" t="s">
        <v>1421</v>
      </c>
      <c r="E479" s="15" t="s">
        <v>39</v>
      </c>
      <c r="F479" s="38"/>
      <c r="G479" s="39"/>
      <c r="H479" s="65"/>
      <c r="I479" s="39"/>
      <c r="J479" s="72" t="s">
        <v>1186</v>
      </c>
      <c r="K479" s="65"/>
      <c r="L479" s="65" t="s">
        <v>1187</v>
      </c>
      <c r="M479" s="65"/>
      <c r="O479" s="73"/>
      <c r="Q479" s="41" t="s">
        <v>1186</v>
      </c>
      <c r="S479" s="42" t="s">
        <v>1187</v>
      </c>
      <c r="T479" s="85">
        <v>1375</v>
      </c>
      <c r="U479" s="74">
        <v>43785</v>
      </c>
      <c r="V479" s="75">
        <v>44150</v>
      </c>
      <c r="W479" s="46">
        <v>1375</v>
      </c>
    </row>
    <row r="480" spans="1:23" s="13" customFormat="1" ht="60">
      <c r="A480" s="71" t="s">
        <v>1422</v>
      </c>
      <c r="B480" s="28">
        <v>80204250585</v>
      </c>
      <c r="C480" s="69" t="s">
        <v>84</v>
      </c>
      <c r="D480" s="16" t="s">
        <v>1423</v>
      </c>
      <c r="E480" s="15" t="s">
        <v>51</v>
      </c>
      <c r="F480" s="38"/>
      <c r="G480" s="39"/>
      <c r="I480" s="39"/>
      <c r="J480" s="33" t="s">
        <v>104</v>
      </c>
      <c r="L480" s="13" t="s">
        <v>105</v>
      </c>
      <c r="Q480" s="33" t="s">
        <v>104</v>
      </c>
      <c r="S480" s="34" t="s">
        <v>105</v>
      </c>
      <c r="T480" s="83">
        <v>123029.06</v>
      </c>
      <c r="U480" s="58">
        <v>43774</v>
      </c>
      <c r="V480" s="58">
        <v>44139</v>
      </c>
      <c r="W480" s="46">
        <v>123029.06</v>
      </c>
    </row>
    <row r="481" spans="1:27" s="13" customFormat="1" ht="120">
      <c r="A481" s="114" t="s">
        <v>1454</v>
      </c>
      <c r="B481" s="114">
        <v>80204250585</v>
      </c>
      <c r="C481" s="114" t="s">
        <v>420</v>
      </c>
      <c r="D481" s="114" t="s">
        <v>1474</v>
      </c>
      <c r="E481" s="15" t="s">
        <v>43</v>
      </c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33">
        <v>5231661009</v>
      </c>
      <c r="S481" s="114" t="s">
        <v>1475</v>
      </c>
      <c r="T481" s="109">
        <v>32130</v>
      </c>
      <c r="U481" s="58">
        <v>43983</v>
      </c>
      <c r="V481" s="58">
        <v>44347</v>
      </c>
      <c r="W481" s="46">
        <v>0</v>
      </c>
      <c r="X481" s="116"/>
      <c r="Y481" s="117"/>
      <c r="Z481" s="118"/>
      <c r="AA481" s="119"/>
    </row>
    <row r="482" spans="1:27" s="13" customFormat="1" ht="45">
      <c r="A482" s="114" t="s">
        <v>1456</v>
      </c>
      <c r="B482" s="114">
        <v>80204250585</v>
      </c>
      <c r="C482" s="114" t="s">
        <v>420</v>
      </c>
      <c r="D482" s="114" t="s">
        <v>1476</v>
      </c>
      <c r="E482" s="15" t="s">
        <v>48</v>
      </c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33">
        <v>399810589</v>
      </c>
      <c r="S482" s="114" t="s">
        <v>663</v>
      </c>
      <c r="T482" s="109">
        <v>1643.98</v>
      </c>
      <c r="U482" s="58">
        <v>44008</v>
      </c>
      <c r="V482" s="58">
        <v>44008</v>
      </c>
      <c r="W482" s="115">
        <f>297.09+1347.52</f>
        <v>1644.61</v>
      </c>
    </row>
    <row r="483" spans="1:27" s="13" customFormat="1" ht="135">
      <c r="A483" s="114" t="s">
        <v>1457</v>
      </c>
      <c r="B483" s="114">
        <v>80204250585</v>
      </c>
      <c r="C483" s="114" t="s">
        <v>420</v>
      </c>
      <c r="D483" s="114" t="s">
        <v>1477</v>
      </c>
      <c r="E483" s="15" t="s">
        <v>48</v>
      </c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5">
        <v>399810589</v>
      </c>
      <c r="R483" s="120"/>
      <c r="S483" s="114" t="s">
        <v>663</v>
      </c>
      <c r="T483" s="109">
        <v>1967.19</v>
      </c>
      <c r="U483" s="58">
        <v>43936</v>
      </c>
      <c r="V483" s="58">
        <v>43936</v>
      </c>
      <c r="W483" s="46">
        <v>0</v>
      </c>
    </row>
    <row r="484" spans="1:27" s="13" customFormat="1" ht="135">
      <c r="A484" s="114" t="s">
        <v>1458</v>
      </c>
      <c r="B484" s="114">
        <v>80204250585</v>
      </c>
      <c r="C484" s="114" t="s">
        <v>420</v>
      </c>
      <c r="D484" s="114" t="s">
        <v>1478</v>
      </c>
      <c r="E484" s="15" t="s">
        <v>48</v>
      </c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5">
        <v>97103880585</v>
      </c>
      <c r="R484" s="120"/>
      <c r="S484" s="114" t="s">
        <v>1479</v>
      </c>
      <c r="T484" s="109">
        <v>19420</v>
      </c>
      <c r="U484" s="58">
        <v>43958</v>
      </c>
      <c r="V484" s="58">
        <v>44322</v>
      </c>
      <c r="W484" s="109">
        <f>8277.4+12.2</f>
        <v>8289.6</v>
      </c>
    </row>
    <row r="485" spans="1:27" s="13" customFormat="1" ht="135">
      <c r="A485" s="114" t="s">
        <v>1459</v>
      </c>
      <c r="B485" s="114">
        <v>80204250585</v>
      </c>
      <c r="C485" s="114" t="s">
        <v>420</v>
      </c>
      <c r="D485" s="114" t="s">
        <v>1480</v>
      </c>
      <c r="E485" s="15" t="s">
        <v>48</v>
      </c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5">
        <v>4705810150</v>
      </c>
      <c r="R485" s="120"/>
      <c r="S485" s="114" t="s">
        <v>801</v>
      </c>
      <c r="T485" s="121">
        <v>808.26</v>
      </c>
      <c r="U485" s="58">
        <v>43941</v>
      </c>
      <c r="V485" s="58">
        <v>43941</v>
      </c>
      <c r="W485" s="109">
        <v>808.26</v>
      </c>
    </row>
    <row r="486" spans="1:27" s="13" customFormat="1" ht="135">
      <c r="A486" s="114" t="s">
        <v>1460</v>
      </c>
      <c r="B486" s="114">
        <v>80204250585</v>
      </c>
      <c r="C486" s="114" t="s">
        <v>420</v>
      </c>
      <c r="D486" s="114" t="s">
        <v>1481</v>
      </c>
      <c r="E486" s="15" t="s">
        <v>51</v>
      </c>
      <c r="F486" s="114"/>
      <c r="G486" s="114"/>
      <c r="H486" s="114"/>
      <c r="I486" s="114"/>
      <c r="J486" s="114">
        <v>1788080156</v>
      </c>
      <c r="K486" s="114"/>
      <c r="L486" s="114" t="s">
        <v>1482</v>
      </c>
      <c r="M486" s="114"/>
      <c r="N486" s="114"/>
      <c r="O486" s="114"/>
      <c r="P486" s="114"/>
      <c r="Q486" s="115">
        <v>1788080156</v>
      </c>
      <c r="R486" s="120"/>
      <c r="S486" s="114" t="s">
        <v>486</v>
      </c>
      <c r="T486" s="109">
        <v>14039.4</v>
      </c>
      <c r="U486" s="58">
        <v>43952</v>
      </c>
      <c r="V486" s="58">
        <v>45777</v>
      </c>
      <c r="W486" s="109">
        <v>701.97</v>
      </c>
    </row>
    <row r="487" spans="1:27" s="13" customFormat="1" ht="45">
      <c r="A487" s="114" t="s">
        <v>1455</v>
      </c>
      <c r="B487" s="114">
        <v>80204250585</v>
      </c>
      <c r="C487" s="114" t="s">
        <v>420</v>
      </c>
      <c r="D487" s="114" t="s">
        <v>1483</v>
      </c>
      <c r="E487" s="15" t="s">
        <v>39</v>
      </c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5">
        <v>10991370155</v>
      </c>
      <c r="R487" s="120"/>
      <c r="S487" s="114" t="s">
        <v>554</v>
      </c>
      <c r="T487" s="109">
        <v>110000</v>
      </c>
      <c r="U487" s="58">
        <v>43989</v>
      </c>
      <c r="V487" s="58">
        <v>44353</v>
      </c>
      <c r="W487" s="46">
        <v>0</v>
      </c>
    </row>
    <row r="488" spans="1:27" s="13" customFormat="1" ht="135">
      <c r="A488" s="114" t="s">
        <v>1461</v>
      </c>
      <c r="B488" s="114">
        <v>80204250585</v>
      </c>
      <c r="C488" s="114" t="s">
        <v>420</v>
      </c>
      <c r="D488" s="114" t="s">
        <v>1484</v>
      </c>
      <c r="E488" s="15" t="s">
        <v>48</v>
      </c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5">
        <v>9864610150</v>
      </c>
      <c r="R488" s="120"/>
      <c r="S488" s="114" t="s">
        <v>819</v>
      </c>
      <c r="T488" s="121">
        <v>350</v>
      </c>
      <c r="U488" s="58">
        <v>43941</v>
      </c>
      <c r="V488" s="58">
        <v>43941</v>
      </c>
      <c r="W488" s="115">
        <v>350</v>
      </c>
    </row>
    <row r="489" spans="1:27" s="13" customFormat="1" ht="60">
      <c r="A489" s="114" t="s">
        <v>1462</v>
      </c>
      <c r="B489" s="114">
        <v>80204250585</v>
      </c>
      <c r="C489" s="114" t="s">
        <v>420</v>
      </c>
      <c r="D489" s="114" t="s">
        <v>1485</v>
      </c>
      <c r="E489" s="15" t="s">
        <v>48</v>
      </c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5">
        <v>10169951000</v>
      </c>
      <c r="R489" s="120"/>
      <c r="S489" s="114" t="s">
        <v>1486</v>
      </c>
      <c r="T489" s="109">
        <v>172155.93</v>
      </c>
      <c r="U489" s="58">
        <v>43922</v>
      </c>
      <c r="V489" s="58">
        <v>44165</v>
      </c>
      <c r="W489" s="122">
        <v>4507.38</v>
      </c>
    </row>
    <row r="490" spans="1:27" s="13" customFormat="1" ht="90">
      <c r="A490" s="114" t="s">
        <v>1464</v>
      </c>
      <c r="B490" s="114">
        <v>80204250585</v>
      </c>
      <c r="C490" s="114" t="s">
        <v>420</v>
      </c>
      <c r="D490" s="114" t="s">
        <v>1489</v>
      </c>
      <c r="E490" s="15" t="s">
        <v>48</v>
      </c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5">
        <v>933570327</v>
      </c>
      <c r="R490" s="120"/>
      <c r="S490" s="114" t="s">
        <v>1490</v>
      </c>
      <c r="T490" s="109">
        <f>16850+2790</f>
        <v>19640</v>
      </c>
      <c r="U490" s="58">
        <v>43954</v>
      </c>
      <c r="V490" s="58">
        <v>43982</v>
      </c>
      <c r="W490" s="109">
        <f>2790+16850</f>
        <v>19640</v>
      </c>
    </row>
    <row r="491" spans="1:27" s="13" customFormat="1" ht="135">
      <c r="A491" s="114" t="s">
        <v>1465</v>
      </c>
      <c r="B491" s="114">
        <v>80204250585</v>
      </c>
      <c r="C491" s="114" t="s">
        <v>420</v>
      </c>
      <c r="D491" s="114" t="s">
        <v>1491</v>
      </c>
      <c r="E491" s="15" t="s">
        <v>48</v>
      </c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5">
        <v>12086540155</v>
      </c>
      <c r="R491" s="120"/>
      <c r="S491" s="114" t="s">
        <v>566</v>
      </c>
      <c r="T491" s="109">
        <v>200</v>
      </c>
      <c r="U491" s="58">
        <v>43941</v>
      </c>
      <c r="V491" s="58">
        <v>43941</v>
      </c>
      <c r="W491" s="109">
        <v>200</v>
      </c>
    </row>
    <row r="492" spans="1:27" s="13" customFormat="1" ht="135">
      <c r="A492" s="114" t="s">
        <v>1466</v>
      </c>
      <c r="B492" s="114">
        <v>80204250585</v>
      </c>
      <c r="C492" s="114" t="s">
        <v>420</v>
      </c>
      <c r="D492" s="114" t="s">
        <v>1492</v>
      </c>
      <c r="E492" s="15" t="s">
        <v>48</v>
      </c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5">
        <v>777910159</v>
      </c>
      <c r="R492" s="120"/>
      <c r="S492" s="114" t="s">
        <v>754</v>
      </c>
      <c r="T492" s="121">
        <v>375</v>
      </c>
      <c r="U492" s="58">
        <v>43941</v>
      </c>
      <c r="V492" s="58">
        <v>43941</v>
      </c>
      <c r="W492" s="115">
        <v>375</v>
      </c>
    </row>
    <row r="493" spans="1:27" s="13" customFormat="1" ht="90">
      <c r="A493" s="114" t="s">
        <v>1467</v>
      </c>
      <c r="B493" s="114">
        <v>80204250585</v>
      </c>
      <c r="C493" s="114" t="s">
        <v>420</v>
      </c>
      <c r="D493" s="114" t="s">
        <v>1493</v>
      </c>
      <c r="E493" s="15" t="s">
        <v>48</v>
      </c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5">
        <v>5850080630</v>
      </c>
      <c r="R493" s="120"/>
      <c r="S493" s="114" t="s">
        <v>1494</v>
      </c>
      <c r="T493" s="109">
        <v>19785.22</v>
      </c>
      <c r="U493" s="58">
        <v>43978</v>
      </c>
      <c r="V493" s="58">
        <v>44006</v>
      </c>
      <c r="W493" s="109">
        <v>0</v>
      </c>
    </row>
    <row r="494" spans="1:27" s="13" customFormat="1" ht="75">
      <c r="A494" s="114" t="s">
        <v>1468</v>
      </c>
      <c r="B494" s="114">
        <v>80204250585</v>
      </c>
      <c r="C494" s="114" t="s">
        <v>420</v>
      </c>
      <c r="D494" s="114" t="s">
        <v>1495</v>
      </c>
      <c r="E494" s="15" t="s">
        <v>48</v>
      </c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5">
        <v>1979730510</v>
      </c>
      <c r="R494" s="120"/>
      <c r="S494" s="114" t="s">
        <v>701</v>
      </c>
      <c r="T494" s="109">
        <v>2284</v>
      </c>
      <c r="U494" s="58">
        <v>43985</v>
      </c>
      <c r="V494" s="58">
        <v>44012</v>
      </c>
      <c r="W494" s="109">
        <v>2284</v>
      </c>
    </row>
    <row r="495" spans="1:27" s="13" customFormat="1" ht="105">
      <c r="A495" s="114" t="s">
        <v>1469</v>
      </c>
      <c r="B495" s="114">
        <v>80204250585</v>
      </c>
      <c r="C495" s="114" t="s">
        <v>420</v>
      </c>
      <c r="D495" s="114" t="s">
        <v>1496</v>
      </c>
      <c r="E495" s="15" t="s">
        <v>51</v>
      </c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5">
        <v>6655971007</v>
      </c>
      <c r="R495" s="120"/>
      <c r="S495" s="114" t="s">
        <v>960</v>
      </c>
      <c r="T495" s="109">
        <v>670000</v>
      </c>
      <c r="U495" s="58">
        <v>43952</v>
      </c>
      <c r="V495" s="58">
        <v>44316</v>
      </c>
      <c r="W495" s="109">
        <f>2598.95+20081.57+3041.65+23265.46+3555.98+38950.3</f>
        <v>91493.91</v>
      </c>
    </row>
    <row r="496" spans="1:27" s="13" customFormat="1" ht="45">
      <c r="A496" s="114" t="s">
        <v>1463</v>
      </c>
      <c r="B496" s="114">
        <v>80204250585</v>
      </c>
      <c r="C496" s="114" t="s">
        <v>420</v>
      </c>
      <c r="D496" s="114" t="s">
        <v>1487</v>
      </c>
      <c r="E496" s="15" t="s">
        <v>48</v>
      </c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5"/>
      <c r="R496" s="120"/>
      <c r="S496" s="114" t="s">
        <v>1497</v>
      </c>
      <c r="T496" s="109">
        <v>18639</v>
      </c>
      <c r="U496" s="58">
        <v>43990</v>
      </c>
      <c r="V496" s="58">
        <v>44355</v>
      </c>
      <c r="W496" s="109">
        <v>0</v>
      </c>
    </row>
    <row r="497" spans="1:23" s="13" customFormat="1" ht="75">
      <c r="A497" s="114" t="s">
        <v>1470</v>
      </c>
      <c r="B497" s="114">
        <v>80204250585</v>
      </c>
      <c r="C497" s="114" t="s">
        <v>420</v>
      </c>
      <c r="D497" s="114" t="s">
        <v>1498</v>
      </c>
      <c r="E497" s="15" t="s">
        <v>48</v>
      </c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5">
        <v>7739700586</v>
      </c>
      <c r="R497" s="120"/>
      <c r="S497" s="114" t="s">
        <v>1499</v>
      </c>
      <c r="T497" s="109">
        <v>4150</v>
      </c>
      <c r="U497" s="58">
        <v>43970</v>
      </c>
      <c r="V497" s="58">
        <v>43991</v>
      </c>
      <c r="W497" s="46">
        <v>0</v>
      </c>
    </row>
    <row r="498" spans="1:23" s="13" customFormat="1" ht="75">
      <c r="A498" s="114" t="s">
        <v>1471</v>
      </c>
      <c r="B498" s="114">
        <v>80204250585</v>
      </c>
      <c r="C498" s="114" t="s">
        <v>420</v>
      </c>
      <c r="D498" s="114" t="s">
        <v>1488</v>
      </c>
      <c r="E498" s="15" t="s">
        <v>48</v>
      </c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5"/>
      <c r="R498" s="120"/>
      <c r="S498" s="114" t="s">
        <v>1500</v>
      </c>
      <c r="T498" s="109">
        <v>1150</v>
      </c>
      <c r="U498" s="58">
        <v>43990</v>
      </c>
      <c r="V498" s="58">
        <v>44355</v>
      </c>
      <c r="W498" s="109">
        <v>1150</v>
      </c>
    </row>
    <row r="499" spans="1:23" s="13" customFormat="1" ht="75">
      <c r="A499" s="114" t="s">
        <v>1472</v>
      </c>
      <c r="B499" s="114">
        <v>80204250585</v>
      </c>
      <c r="C499" s="114" t="s">
        <v>420</v>
      </c>
      <c r="D499" s="114" t="s">
        <v>1501</v>
      </c>
      <c r="E499" s="15" t="s">
        <v>48</v>
      </c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5">
        <v>4075031007</v>
      </c>
      <c r="R499" s="120"/>
      <c r="S499" s="114" t="s">
        <v>1502</v>
      </c>
      <c r="T499" s="109">
        <v>9140</v>
      </c>
      <c r="U499" s="58">
        <v>43969</v>
      </c>
      <c r="V499" s="58">
        <v>44007</v>
      </c>
      <c r="W499" s="122">
        <v>9140</v>
      </c>
    </row>
    <row r="500" spans="1:23" s="13" customFormat="1" ht="165">
      <c r="A500" s="114" t="s">
        <v>1473</v>
      </c>
      <c r="B500" s="114">
        <v>80204250585</v>
      </c>
      <c r="C500" s="114" t="s">
        <v>420</v>
      </c>
      <c r="D500" s="114" t="s">
        <v>1503</v>
      </c>
      <c r="E500" s="15" t="s">
        <v>48</v>
      </c>
      <c r="F500" s="114"/>
      <c r="G500" s="114"/>
      <c r="H500" s="114"/>
      <c r="I500" s="114"/>
      <c r="J500" s="114" t="s">
        <v>1553</v>
      </c>
      <c r="K500" s="114"/>
      <c r="L500" s="114" t="s">
        <v>1552</v>
      </c>
      <c r="M500" s="114"/>
      <c r="N500" s="114"/>
      <c r="O500" s="114"/>
      <c r="P500" s="114"/>
      <c r="Q500" s="115">
        <v>3641991009</v>
      </c>
      <c r="R500" s="120"/>
      <c r="S500" s="114" t="s">
        <v>1504</v>
      </c>
      <c r="T500" s="109">
        <v>18693.29</v>
      </c>
      <c r="U500" s="58">
        <v>43944</v>
      </c>
      <c r="V500" s="58">
        <v>43951</v>
      </c>
      <c r="W500" s="46">
        <v>0</v>
      </c>
    </row>
    <row r="501" spans="1:23" s="13" customFormat="1" ht="60">
      <c r="A501" s="13" t="s">
        <v>1505</v>
      </c>
      <c r="B501" s="28">
        <v>80204250585</v>
      </c>
      <c r="C501" s="69" t="s">
        <v>84</v>
      </c>
      <c r="D501" s="16" t="s">
        <v>1506</v>
      </c>
      <c r="E501" s="15" t="s">
        <v>39</v>
      </c>
      <c r="F501" s="38"/>
      <c r="G501" s="39"/>
      <c r="I501" s="39"/>
      <c r="J501" s="33" t="s">
        <v>1507</v>
      </c>
      <c r="L501" s="16" t="s">
        <v>1508</v>
      </c>
      <c r="Q501" s="33" t="s">
        <v>1507</v>
      </c>
      <c r="S501" s="64" t="s">
        <v>1508</v>
      </c>
      <c r="T501" s="46">
        <v>720000</v>
      </c>
      <c r="U501" s="58">
        <v>43839</v>
      </c>
      <c r="V501" s="58">
        <v>44196</v>
      </c>
      <c r="W501" s="46">
        <v>437000</v>
      </c>
    </row>
    <row r="502" spans="1:23" s="13" customFormat="1" ht="120">
      <c r="A502" s="14" t="s">
        <v>1509</v>
      </c>
      <c r="B502" s="68" t="s">
        <v>1510</v>
      </c>
      <c r="C502" s="69" t="s">
        <v>84</v>
      </c>
      <c r="D502" s="15" t="s">
        <v>1511</v>
      </c>
      <c r="E502" s="15" t="s">
        <v>43</v>
      </c>
      <c r="F502" s="14"/>
      <c r="G502" s="14"/>
      <c r="H502" s="14"/>
      <c r="I502" s="14"/>
      <c r="J502" s="35"/>
      <c r="K502" s="14"/>
      <c r="L502" s="14"/>
      <c r="M502" s="14"/>
      <c r="N502" s="14"/>
      <c r="O502" s="14"/>
      <c r="P502" s="14"/>
      <c r="Q502" s="35" t="s">
        <v>1714</v>
      </c>
      <c r="R502" s="67"/>
      <c r="S502" s="67" t="s">
        <v>331</v>
      </c>
      <c r="T502" s="46">
        <v>160225</v>
      </c>
      <c r="U502" s="58">
        <v>44180</v>
      </c>
      <c r="V502" s="58">
        <v>44909</v>
      </c>
      <c r="W502" s="46">
        <v>0</v>
      </c>
    </row>
    <row r="503" spans="1:23" s="13" customFormat="1" ht="60">
      <c r="A503" s="14" t="s">
        <v>1512</v>
      </c>
      <c r="B503" s="14" t="s">
        <v>1510</v>
      </c>
      <c r="C503" s="15" t="s">
        <v>84</v>
      </c>
      <c r="D503" s="15" t="s">
        <v>1515</v>
      </c>
      <c r="E503" s="15" t="s">
        <v>51</v>
      </c>
      <c r="F503" s="14"/>
      <c r="G503" s="14"/>
      <c r="H503" s="14"/>
      <c r="I503" s="14"/>
      <c r="J503" s="35"/>
      <c r="K503" s="14"/>
      <c r="L503" s="14"/>
      <c r="M503" s="14"/>
      <c r="N503" s="14"/>
      <c r="O503" s="14"/>
      <c r="P503" s="14"/>
      <c r="Q503" s="35"/>
      <c r="R503" s="14"/>
      <c r="S503" s="28" t="s">
        <v>1516</v>
      </c>
      <c r="T503" s="83">
        <v>3161.55</v>
      </c>
      <c r="U503" s="58">
        <v>43978</v>
      </c>
      <c r="V503" s="58">
        <v>44043</v>
      </c>
      <c r="W503" s="46">
        <v>0</v>
      </c>
    </row>
    <row r="504" spans="1:23" s="13" customFormat="1" ht="60">
      <c r="A504" s="14" t="s">
        <v>1513</v>
      </c>
      <c r="B504" s="14" t="s">
        <v>1510</v>
      </c>
      <c r="C504" s="15" t="s">
        <v>84</v>
      </c>
      <c r="D504" s="15" t="s">
        <v>1514</v>
      </c>
      <c r="E504" s="15" t="s">
        <v>51</v>
      </c>
      <c r="F504" s="14"/>
      <c r="G504" s="14"/>
      <c r="H504" s="14"/>
      <c r="I504" s="14"/>
      <c r="J504" s="35"/>
      <c r="K504" s="14"/>
      <c r="L504" s="14"/>
      <c r="M504" s="14"/>
      <c r="N504" s="14"/>
      <c r="O504" s="14"/>
      <c r="P504" s="14"/>
      <c r="Q504" s="35" t="s">
        <v>787</v>
      </c>
      <c r="R504" s="14"/>
      <c r="S504" s="28" t="s">
        <v>1517</v>
      </c>
      <c r="T504" s="83">
        <v>16307.1</v>
      </c>
      <c r="U504" s="58">
        <v>43978</v>
      </c>
      <c r="V504" s="58">
        <v>44043</v>
      </c>
      <c r="W504" s="46">
        <v>0</v>
      </c>
    </row>
    <row r="505" spans="1:23" s="13" customFormat="1" ht="409.5">
      <c r="A505" s="18" t="s">
        <v>1518</v>
      </c>
      <c r="B505" s="68">
        <v>80204250585</v>
      </c>
      <c r="C505" s="69" t="s">
        <v>84</v>
      </c>
      <c r="D505" s="16" t="s">
        <v>1519</v>
      </c>
      <c r="E505" s="16" t="s">
        <v>38</v>
      </c>
      <c r="F505" s="38"/>
      <c r="G505" s="39"/>
      <c r="H505" s="39"/>
      <c r="I505" s="39"/>
      <c r="J505" s="32" t="s">
        <v>1520</v>
      </c>
      <c r="L505" s="32" t="s">
        <v>1521</v>
      </c>
      <c r="Q505" s="89" t="s">
        <v>1642</v>
      </c>
      <c r="S505" s="34" t="s">
        <v>1614</v>
      </c>
      <c r="T505" s="83">
        <v>106608.33</v>
      </c>
      <c r="U505" s="58">
        <v>44055</v>
      </c>
      <c r="V505" s="58">
        <v>44784</v>
      </c>
      <c r="W505" s="46">
        <v>0</v>
      </c>
    </row>
    <row r="506" spans="1:23" s="13" customFormat="1" ht="45">
      <c r="A506" s="14" t="s">
        <v>1523</v>
      </c>
      <c r="B506" s="68">
        <v>80204250585</v>
      </c>
      <c r="C506" s="69" t="s">
        <v>84</v>
      </c>
      <c r="D506" s="15" t="s">
        <v>1524</v>
      </c>
      <c r="E506" s="15" t="s">
        <v>39</v>
      </c>
      <c r="F506" s="14"/>
      <c r="G506" s="14"/>
      <c r="H506" s="14"/>
      <c r="I506" s="14"/>
      <c r="J506" s="35"/>
      <c r="K506" s="14"/>
      <c r="L506" s="14"/>
      <c r="M506" s="14"/>
      <c r="N506" s="14"/>
      <c r="O506" s="14"/>
      <c r="P506" s="14"/>
      <c r="Q506" s="35">
        <v>10991370155</v>
      </c>
      <c r="R506" s="14"/>
      <c r="S506" s="28" t="s">
        <v>554</v>
      </c>
      <c r="T506" s="46">
        <v>110000</v>
      </c>
      <c r="U506" s="58">
        <v>43989</v>
      </c>
      <c r="V506" s="58">
        <v>44353</v>
      </c>
      <c r="W506" s="46">
        <v>0</v>
      </c>
    </row>
    <row r="507" spans="1:23" s="13" customFormat="1" ht="30">
      <c r="A507" s="14" t="s">
        <v>1525</v>
      </c>
      <c r="B507" s="68">
        <v>80204250585</v>
      </c>
      <c r="C507" s="69" t="s">
        <v>84</v>
      </c>
      <c r="D507" s="15" t="s">
        <v>1526</v>
      </c>
      <c r="E507" s="15" t="s">
        <v>36</v>
      </c>
      <c r="F507" s="14"/>
      <c r="G507" s="14"/>
      <c r="H507" s="14"/>
      <c r="I507" s="14"/>
      <c r="J507" s="35"/>
      <c r="K507" s="14"/>
      <c r="L507" s="14"/>
      <c r="M507" s="14"/>
      <c r="N507" s="14"/>
      <c r="O507" s="14"/>
      <c r="P507" s="14"/>
      <c r="Q507" s="35"/>
      <c r="R507" s="14"/>
      <c r="S507" s="28"/>
      <c r="T507" s="46"/>
      <c r="U507" s="34"/>
      <c r="V507" s="34"/>
      <c r="W507" s="46"/>
    </row>
    <row r="508" spans="1:23" s="13" customFormat="1" ht="345">
      <c r="A508" s="14" t="s">
        <v>1527</v>
      </c>
      <c r="B508" s="68">
        <v>80204250585</v>
      </c>
      <c r="C508" s="69" t="s">
        <v>84</v>
      </c>
      <c r="D508" s="15" t="s">
        <v>1528</v>
      </c>
      <c r="E508" s="15" t="s">
        <v>51</v>
      </c>
      <c r="F508" s="15"/>
      <c r="G508" s="14"/>
      <c r="H508" s="15"/>
      <c r="I508" s="15"/>
      <c r="J508" s="35"/>
      <c r="K508" s="14"/>
      <c r="L508" s="14"/>
      <c r="M508" s="15" t="s">
        <v>1559</v>
      </c>
      <c r="N508" s="14"/>
      <c r="O508" s="15" t="s">
        <v>1557</v>
      </c>
      <c r="P508" s="15" t="s">
        <v>1558</v>
      </c>
      <c r="Q508" s="35"/>
      <c r="R508" s="14"/>
      <c r="S508" s="28"/>
      <c r="T508" s="13">
        <v>7839100.7300000004</v>
      </c>
      <c r="U508" s="17">
        <v>44020</v>
      </c>
      <c r="V508" s="17">
        <v>46210</v>
      </c>
      <c r="W508" s="46"/>
    </row>
    <row r="509" spans="1:23" s="13" customFormat="1" ht="30">
      <c r="A509" s="14" t="s">
        <v>1529</v>
      </c>
      <c r="B509" s="68">
        <v>80204250585</v>
      </c>
      <c r="C509" s="69" t="s">
        <v>84</v>
      </c>
      <c r="D509" s="15" t="s">
        <v>1530</v>
      </c>
      <c r="E509" s="15" t="s">
        <v>48</v>
      </c>
      <c r="F509" s="14"/>
      <c r="G509" s="14"/>
      <c r="H509" s="14"/>
      <c r="I509" s="14"/>
      <c r="J509" s="35"/>
      <c r="K509" s="14"/>
      <c r="L509" s="14"/>
      <c r="M509" s="14"/>
      <c r="N509" s="14"/>
      <c r="O509" s="14"/>
      <c r="P509" s="14"/>
      <c r="Q509" s="35" t="s">
        <v>1450</v>
      </c>
      <c r="R509" s="14"/>
      <c r="S509" s="16" t="s">
        <v>1451</v>
      </c>
      <c r="T509" s="46">
        <v>490</v>
      </c>
      <c r="U509" s="58">
        <v>43992</v>
      </c>
      <c r="V509" s="58">
        <v>43992</v>
      </c>
      <c r="W509" s="46"/>
    </row>
    <row r="510" spans="1:23" s="13" customFormat="1" ht="105">
      <c r="A510" s="13" t="s">
        <v>1531</v>
      </c>
      <c r="B510" s="68">
        <v>80204250585</v>
      </c>
      <c r="C510" s="69" t="s">
        <v>84</v>
      </c>
      <c r="D510" s="15" t="s">
        <v>1532</v>
      </c>
      <c r="E510" s="15" t="s">
        <v>48</v>
      </c>
      <c r="F510" s="14"/>
      <c r="G510" s="14"/>
      <c r="H510" s="14"/>
      <c r="I510" s="14"/>
      <c r="J510" s="35" t="s">
        <v>1263</v>
      </c>
      <c r="K510" s="14"/>
      <c r="L510" s="30" t="s">
        <v>801</v>
      </c>
      <c r="M510" s="14"/>
      <c r="N510" s="14"/>
      <c r="O510" s="14"/>
      <c r="P510" s="14"/>
      <c r="Q510" s="35" t="s">
        <v>300</v>
      </c>
      <c r="R510" s="14"/>
      <c r="S510" s="40" t="s">
        <v>801</v>
      </c>
      <c r="T510" s="46">
        <v>958.45</v>
      </c>
      <c r="U510" s="58">
        <v>44012</v>
      </c>
      <c r="V510" s="58">
        <v>44012</v>
      </c>
      <c r="W510" s="46">
        <v>958.45</v>
      </c>
    </row>
    <row r="511" spans="1:23" s="13" customFormat="1" ht="90">
      <c r="A511" s="13" t="s">
        <v>1533</v>
      </c>
      <c r="B511" s="68">
        <v>80204250585</v>
      </c>
      <c r="C511" s="69" t="s">
        <v>84</v>
      </c>
      <c r="D511" s="15" t="s">
        <v>1534</v>
      </c>
      <c r="E511" s="15" t="s">
        <v>48</v>
      </c>
      <c r="F511" s="14"/>
      <c r="G511" s="14"/>
      <c r="H511" s="14"/>
      <c r="I511" s="14"/>
      <c r="J511" s="35"/>
      <c r="K511" s="14"/>
      <c r="L511" s="14"/>
      <c r="M511" s="14"/>
      <c r="N511" s="14"/>
      <c r="O511" s="14"/>
      <c r="P511" s="14"/>
      <c r="Q511" s="35" t="s">
        <v>368</v>
      </c>
      <c r="S511" s="34" t="s">
        <v>369</v>
      </c>
      <c r="T511" s="46">
        <v>400</v>
      </c>
      <c r="U511" s="58">
        <v>44012</v>
      </c>
      <c r="V511" s="58">
        <v>44012</v>
      </c>
      <c r="W511" s="46">
        <v>400</v>
      </c>
    </row>
    <row r="512" spans="1:23" s="13" customFormat="1" ht="90">
      <c r="A512" s="13" t="s">
        <v>1535</v>
      </c>
      <c r="B512" s="68">
        <v>80204250585</v>
      </c>
      <c r="C512" s="69" t="s">
        <v>84</v>
      </c>
      <c r="D512" s="15" t="s">
        <v>1536</v>
      </c>
      <c r="E512" s="15" t="s">
        <v>48</v>
      </c>
      <c r="F512" s="14"/>
      <c r="G512" s="14"/>
      <c r="H512" s="14"/>
      <c r="I512" s="14"/>
      <c r="J512" s="35"/>
      <c r="K512" s="14"/>
      <c r="L512" s="14"/>
      <c r="M512" s="14"/>
      <c r="N512" s="14"/>
      <c r="O512" s="14"/>
      <c r="P512" s="14"/>
      <c r="Q512" s="98">
        <v>12086540155</v>
      </c>
      <c r="S512" s="34" t="s">
        <v>566</v>
      </c>
      <c r="T512" s="46">
        <v>160</v>
      </c>
      <c r="U512" s="58">
        <v>44012</v>
      </c>
      <c r="V512" s="58">
        <v>44012</v>
      </c>
      <c r="W512" s="46">
        <v>160</v>
      </c>
    </row>
    <row r="513" spans="1:23" s="13" customFormat="1" ht="45">
      <c r="A513" s="13" t="s">
        <v>1537</v>
      </c>
      <c r="B513" s="68">
        <v>80204250585</v>
      </c>
      <c r="C513" s="69" t="s">
        <v>84</v>
      </c>
      <c r="D513" s="15" t="s">
        <v>1538</v>
      </c>
      <c r="E513" s="15" t="s">
        <v>39</v>
      </c>
      <c r="F513" s="14"/>
      <c r="G513" s="14"/>
      <c r="H513" s="14"/>
      <c r="I513" s="14"/>
      <c r="J513" s="35"/>
      <c r="K513" s="14"/>
      <c r="L513" s="14"/>
      <c r="M513" s="14"/>
      <c r="N513" s="14"/>
      <c r="O513" s="14"/>
      <c r="P513" s="14"/>
      <c r="Q513" s="35" t="s">
        <v>1250</v>
      </c>
      <c r="R513" s="14"/>
      <c r="S513" s="34" t="s">
        <v>551</v>
      </c>
      <c r="T513" s="46">
        <v>11670</v>
      </c>
      <c r="U513" s="58">
        <v>44013</v>
      </c>
      <c r="V513" s="58">
        <v>44377</v>
      </c>
      <c r="W513" s="46">
        <v>11670</v>
      </c>
    </row>
    <row r="514" spans="1:23" s="13" customFormat="1" ht="120">
      <c r="A514" s="13" t="s">
        <v>1539</v>
      </c>
      <c r="B514" s="68">
        <v>80204250585</v>
      </c>
      <c r="C514" s="69" t="s">
        <v>84</v>
      </c>
      <c r="D514" s="15" t="s">
        <v>1540</v>
      </c>
      <c r="E514" s="15" t="s">
        <v>39</v>
      </c>
      <c r="F514" s="14"/>
      <c r="G514" s="14"/>
      <c r="H514" s="14"/>
      <c r="I514" s="14"/>
      <c r="J514" s="35"/>
      <c r="K514" s="14"/>
      <c r="L514" s="14"/>
      <c r="M514" s="14"/>
      <c r="N514" s="14"/>
      <c r="O514" s="14"/>
      <c r="P514" s="14"/>
      <c r="Q514" s="35"/>
      <c r="R514" s="14"/>
      <c r="S514" s="16" t="s">
        <v>1584</v>
      </c>
      <c r="T514" s="46">
        <v>5000</v>
      </c>
      <c r="U514" s="58">
        <v>43969</v>
      </c>
      <c r="V514" s="58">
        <v>43969</v>
      </c>
      <c r="W514" s="46"/>
    </row>
    <row r="515" spans="1:23" s="13" customFormat="1" ht="120">
      <c r="A515" s="13" t="s">
        <v>1541</v>
      </c>
      <c r="B515" s="68">
        <v>80204250585</v>
      </c>
      <c r="C515" s="69" t="s">
        <v>84</v>
      </c>
      <c r="D515" s="15" t="s">
        <v>1540</v>
      </c>
      <c r="E515" s="15" t="s">
        <v>39</v>
      </c>
      <c r="F515" s="14"/>
      <c r="G515" s="14"/>
      <c r="H515" s="14"/>
      <c r="I515" s="14"/>
      <c r="J515" s="35"/>
      <c r="K515" s="14"/>
      <c r="L515" s="14"/>
      <c r="M515" s="14"/>
      <c r="N515" s="14"/>
      <c r="O515" s="14"/>
      <c r="P515" s="14"/>
      <c r="Q515" s="35"/>
      <c r="R515" s="14"/>
      <c r="S515" s="13" t="s">
        <v>1554</v>
      </c>
      <c r="T515" s="46">
        <v>39000</v>
      </c>
      <c r="U515" s="58">
        <v>43969</v>
      </c>
      <c r="V515" s="58">
        <v>43969</v>
      </c>
      <c r="W515" s="46"/>
    </row>
    <row r="516" spans="1:23" s="13" customFormat="1" ht="29.1" customHeight="1">
      <c r="A516" s="13" t="s">
        <v>1542</v>
      </c>
      <c r="B516" s="68">
        <v>80204250585</v>
      </c>
      <c r="C516" s="69" t="s">
        <v>84</v>
      </c>
      <c r="D516" s="15" t="s">
        <v>1543</v>
      </c>
      <c r="E516" s="15" t="s">
        <v>48</v>
      </c>
      <c r="F516" s="14"/>
      <c r="G516" s="14"/>
      <c r="H516" s="14"/>
      <c r="I516" s="14"/>
      <c r="J516" s="35"/>
      <c r="K516" s="14"/>
      <c r="L516" s="14"/>
      <c r="M516" s="14"/>
      <c r="N516" s="14"/>
      <c r="O516" s="14"/>
      <c r="P516" s="14"/>
      <c r="Q516" s="35" t="s">
        <v>134</v>
      </c>
      <c r="R516" s="14"/>
      <c r="S516" s="28" t="s">
        <v>1551</v>
      </c>
      <c r="T516" s="46">
        <v>8593</v>
      </c>
      <c r="U516" s="58">
        <v>43891</v>
      </c>
      <c r="V516" s="58">
        <v>44286</v>
      </c>
      <c r="W516" s="46"/>
    </row>
    <row r="517" spans="1:23" s="13" customFormat="1" ht="105">
      <c r="A517" s="13" t="s">
        <v>1544</v>
      </c>
      <c r="B517" s="68">
        <v>80204250585</v>
      </c>
      <c r="C517" s="69" t="s">
        <v>84</v>
      </c>
      <c r="D517" s="15" t="s">
        <v>1545</v>
      </c>
      <c r="E517" s="15" t="s">
        <v>48</v>
      </c>
      <c r="F517" s="14"/>
      <c r="G517" s="14"/>
      <c r="H517" s="14"/>
      <c r="I517" s="14"/>
      <c r="J517" s="35"/>
      <c r="K517" s="14"/>
      <c r="L517" s="14"/>
      <c r="M517" s="14"/>
      <c r="N517" s="14"/>
      <c r="O517" s="14"/>
      <c r="P517" s="14"/>
      <c r="Q517" s="35" t="s">
        <v>662</v>
      </c>
      <c r="R517" s="14"/>
      <c r="S517" s="30" t="s">
        <v>663</v>
      </c>
      <c r="T517" s="46">
        <v>1972.96</v>
      </c>
      <c r="U517" s="58">
        <v>43937</v>
      </c>
      <c r="V517" s="58">
        <v>43937</v>
      </c>
      <c r="W517" s="46">
        <v>1967.19</v>
      </c>
    </row>
    <row r="518" spans="1:23" s="13" customFormat="1" ht="30">
      <c r="A518" s="13" t="s">
        <v>1546</v>
      </c>
      <c r="B518" s="68">
        <v>80204250585</v>
      </c>
      <c r="C518" s="69" t="s">
        <v>84</v>
      </c>
      <c r="D518" s="15" t="s">
        <v>1547</v>
      </c>
      <c r="E518" s="15" t="s">
        <v>48</v>
      </c>
      <c r="F518" s="14"/>
      <c r="G518" s="14"/>
      <c r="H518" s="14"/>
      <c r="I518" s="14"/>
      <c r="J518" s="35"/>
      <c r="K518" s="14"/>
      <c r="L518" s="14"/>
      <c r="M518" s="14"/>
      <c r="N518" s="14"/>
      <c r="O518" s="14"/>
      <c r="P518" s="14"/>
      <c r="Q518" s="35" t="s">
        <v>1450</v>
      </c>
      <c r="R518" s="14"/>
      <c r="S518" s="16" t="s">
        <v>1451</v>
      </c>
      <c r="T518" s="46">
        <v>35</v>
      </c>
      <c r="U518" s="58">
        <v>43922</v>
      </c>
      <c r="V518" s="58">
        <v>43922</v>
      </c>
      <c r="W518" s="46"/>
    </row>
    <row r="519" spans="1:23" s="13" customFormat="1" ht="240">
      <c r="A519" s="14" t="s">
        <v>1522</v>
      </c>
      <c r="B519" s="68">
        <v>80204250585</v>
      </c>
      <c r="C519" s="69" t="s">
        <v>84</v>
      </c>
      <c r="D519" s="15" t="s">
        <v>1548</v>
      </c>
      <c r="E519" s="15" t="s">
        <v>36</v>
      </c>
      <c r="F519" s="14"/>
      <c r="G519" s="14"/>
      <c r="H519" s="14"/>
      <c r="I519" s="14"/>
      <c r="J519" s="32" t="s">
        <v>1549</v>
      </c>
      <c r="K519" s="14"/>
      <c r="L519" s="38" t="s">
        <v>1550</v>
      </c>
      <c r="M519" s="14"/>
      <c r="N519" s="14"/>
      <c r="O519" s="14"/>
      <c r="P519" s="14"/>
      <c r="Q519" s="35"/>
      <c r="R519" s="14"/>
      <c r="S519" s="28"/>
      <c r="T519" s="83"/>
      <c r="U519" s="58"/>
      <c r="V519" s="58"/>
      <c r="W519" s="46"/>
    </row>
    <row r="520" spans="1:23" s="13" customFormat="1" ht="75">
      <c r="A520" s="14" t="s">
        <v>1555</v>
      </c>
      <c r="B520" s="68">
        <v>80204250585</v>
      </c>
      <c r="C520" s="69" t="s">
        <v>84</v>
      </c>
      <c r="D520" s="15" t="s">
        <v>1556</v>
      </c>
      <c r="E520" s="15" t="s">
        <v>48</v>
      </c>
      <c r="F520" s="14"/>
      <c r="G520" s="14"/>
      <c r="H520" s="14"/>
      <c r="I520" s="14"/>
      <c r="J520" s="35"/>
      <c r="K520" s="14"/>
      <c r="L520" s="14"/>
      <c r="M520" s="14"/>
      <c r="N520" s="14"/>
      <c r="O520" s="14"/>
      <c r="P520" s="14"/>
      <c r="Q520" s="35" t="s">
        <v>890</v>
      </c>
      <c r="R520" s="14"/>
      <c r="S520" s="28" t="s">
        <v>891</v>
      </c>
      <c r="T520" s="83">
        <v>11900</v>
      </c>
      <c r="U520" s="58">
        <v>43998</v>
      </c>
      <c r="V520" s="58">
        <v>43998</v>
      </c>
      <c r="W520" s="46">
        <v>11900</v>
      </c>
    </row>
    <row r="521" spans="1:23" s="13" customFormat="1" ht="105">
      <c r="A521" s="24" t="s">
        <v>1560</v>
      </c>
      <c r="B521" s="28">
        <v>80204250585</v>
      </c>
      <c r="C521" s="15" t="s">
        <v>84</v>
      </c>
      <c r="D521" s="15" t="s">
        <v>1368</v>
      </c>
      <c r="E521" s="15" t="s">
        <v>48</v>
      </c>
      <c r="F521" s="38"/>
      <c r="G521" s="39"/>
      <c r="H521" s="14"/>
      <c r="I521" s="39"/>
      <c r="J521" s="32" t="s">
        <v>1369</v>
      </c>
      <c r="K521" s="14"/>
      <c r="L521" s="15" t="s">
        <v>1370</v>
      </c>
      <c r="M521" s="14"/>
      <c r="Q521" s="32" t="s">
        <v>1369</v>
      </c>
      <c r="S521" s="70" t="s">
        <v>1370</v>
      </c>
      <c r="T521" s="46">
        <v>13567.5</v>
      </c>
      <c r="U521" s="58">
        <v>43770</v>
      </c>
      <c r="V521" s="58">
        <v>43951</v>
      </c>
      <c r="W521" s="46">
        <f>1110.86+2035.45</f>
        <v>3146.31</v>
      </c>
    </row>
    <row r="522" spans="1:23" s="13" customFormat="1" ht="150">
      <c r="A522" s="14" t="s">
        <v>1561</v>
      </c>
      <c r="B522" s="68">
        <v>80204250585</v>
      </c>
      <c r="C522" s="69" t="s">
        <v>84</v>
      </c>
      <c r="D522" s="15" t="s">
        <v>1574</v>
      </c>
      <c r="E522" s="15" t="s">
        <v>48</v>
      </c>
      <c r="F522" s="14"/>
      <c r="G522" s="14"/>
      <c r="H522" s="14"/>
      <c r="I522" s="14"/>
      <c r="J522" s="35"/>
      <c r="K522" s="14"/>
      <c r="L522" s="14"/>
      <c r="M522" s="14"/>
      <c r="N522" s="14"/>
      <c r="O522" s="14"/>
      <c r="P522" s="14"/>
      <c r="Q522" s="51" t="s">
        <v>1563</v>
      </c>
      <c r="R522" s="14"/>
      <c r="S522" s="28" t="s">
        <v>1562</v>
      </c>
      <c r="T522" s="46">
        <v>540.98</v>
      </c>
      <c r="U522" s="58">
        <v>43972</v>
      </c>
      <c r="V522" s="58">
        <v>43972</v>
      </c>
      <c r="W522" s="46">
        <f>540.98+1803.28</f>
        <v>2344.2600000000002</v>
      </c>
    </row>
    <row r="523" spans="1:23" s="13" customFormat="1" ht="45">
      <c r="A523" s="14" t="s">
        <v>1564</v>
      </c>
      <c r="B523" s="68">
        <v>80204250585</v>
      </c>
      <c r="C523" s="69" t="s">
        <v>84</v>
      </c>
      <c r="D523" s="15" t="s">
        <v>1565</v>
      </c>
      <c r="E523" s="15" t="s">
        <v>48</v>
      </c>
      <c r="F523" s="14"/>
      <c r="G523" s="14"/>
      <c r="H523" s="14"/>
      <c r="I523" s="14"/>
      <c r="J523" s="35"/>
      <c r="K523" s="14"/>
      <c r="L523" s="14"/>
      <c r="M523" s="14"/>
      <c r="N523" s="14"/>
      <c r="O523" s="14"/>
      <c r="P523" s="14"/>
      <c r="Q523" s="51" t="s">
        <v>1567</v>
      </c>
      <c r="R523" s="14"/>
      <c r="S523" s="28" t="s">
        <v>1566</v>
      </c>
      <c r="T523" s="83">
        <v>150</v>
      </c>
      <c r="U523" s="58">
        <v>43936</v>
      </c>
      <c r="V523" s="58">
        <v>43936</v>
      </c>
      <c r="W523" s="46">
        <v>150</v>
      </c>
    </row>
    <row r="524" spans="1:23" s="13" customFormat="1" ht="90">
      <c r="A524" s="14" t="s">
        <v>1568</v>
      </c>
      <c r="B524" s="68">
        <v>80204250585</v>
      </c>
      <c r="C524" s="69" t="s">
        <v>84</v>
      </c>
      <c r="D524" s="15" t="s">
        <v>1672</v>
      </c>
      <c r="E524" s="15" t="s">
        <v>39</v>
      </c>
      <c r="F524" s="14"/>
      <c r="G524" s="14"/>
      <c r="H524" s="14"/>
      <c r="I524" s="14"/>
      <c r="J524" s="35"/>
      <c r="K524" s="14"/>
      <c r="L524" s="14"/>
      <c r="M524" s="14"/>
      <c r="N524" s="14"/>
      <c r="O524" s="14"/>
      <c r="P524" s="14"/>
      <c r="Q524" s="35" t="s">
        <v>1570</v>
      </c>
      <c r="R524" s="14"/>
      <c r="S524" s="28" t="s">
        <v>1569</v>
      </c>
      <c r="T524" s="83">
        <v>16436.59</v>
      </c>
      <c r="U524" s="58">
        <v>43831</v>
      </c>
      <c r="V524" s="58">
        <v>44196</v>
      </c>
      <c r="W524" s="46">
        <f>5122.73+5122.73</f>
        <v>10245.459999999999</v>
      </c>
    </row>
    <row r="525" spans="1:23" s="13" customFormat="1" ht="90">
      <c r="A525" s="24" t="s">
        <v>1571</v>
      </c>
      <c r="B525" s="68">
        <v>80204250585</v>
      </c>
      <c r="C525" s="69" t="s">
        <v>84</v>
      </c>
      <c r="D525" s="15" t="s">
        <v>323</v>
      </c>
      <c r="E525" s="15" t="s">
        <v>48</v>
      </c>
      <c r="F525" s="38"/>
      <c r="G525" s="39"/>
      <c r="H525" s="14"/>
      <c r="I525" s="39"/>
      <c r="J525" s="32" t="s">
        <v>324</v>
      </c>
      <c r="K525" s="14"/>
      <c r="L525" s="15" t="s">
        <v>325</v>
      </c>
      <c r="M525" s="14"/>
      <c r="Q525" s="35" t="s">
        <v>324</v>
      </c>
      <c r="S525" s="67" t="s">
        <v>325</v>
      </c>
      <c r="T525" s="46">
        <v>18516.5</v>
      </c>
      <c r="U525" s="58">
        <v>43770</v>
      </c>
      <c r="V525" s="58">
        <v>43951</v>
      </c>
      <c r="W525" s="46">
        <v>3299.37</v>
      </c>
    </row>
    <row r="526" spans="1:23" s="13" customFormat="1" ht="30">
      <c r="A526" s="14" t="s">
        <v>1572</v>
      </c>
      <c r="B526" s="68">
        <v>80204250585</v>
      </c>
      <c r="C526" s="69" t="s">
        <v>84</v>
      </c>
      <c r="D526" s="15" t="s">
        <v>1681</v>
      </c>
      <c r="E526" s="15"/>
      <c r="F526" s="14"/>
      <c r="G526" s="14"/>
      <c r="H526" s="14"/>
      <c r="I526" s="14"/>
      <c r="J526" s="35"/>
      <c r="K526" s="14"/>
      <c r="L526" s="14"/>
      <c r="M526" s="14"/>
      <c r="N526" s="14"/>
      <c r="O526" s="14"/>
      <c r="P526" s="14"/>
      <c r="Q526" s="35" t="s">
        <v>1696</v>
      </c>
      <c r="S526" s="67" t="s">
        <v>1697</v>
      </c>
      <c r="T526" s="46">
        <v>145</v>
      </c>
      <c r="U526" s="58">
        <v>43252</v>
      </c>
      <c r="V526" s="58">
        <v>44926</v>
      </c>
      <c r="W526" s="46">
        <f>9.92+1.03+3.1+1.97+1.03</f>
        <v>17.05</v>
      </c>
    </row>
    <row r="527" spans="1:23" s="13" customFormat="1" ht="105">
      <c r="A527" s="13" t="s">
        <v>1575</v>
      </c>
      <c r="B527" s="68">
        <v>80204250585</v>
      </c>
      <c r="C527" s="69" t="s">
        <v>84</v>
      </c>
      <c r="D527" s="16" t="s">
        <v>1576</v>
      </c>
      <c r="E527" s="15" t="s">
        <v>43</v>
      </c>
      <c r="F527" s="38"/>
      <c r="G527" s="39"/>
      <c r="I527" s="39"/>
      <c r="J527" s="33" t="s">
        <v>1577</v>
      </c>
      <c r="L527" s="16" t="s">
        <v>1578</v>
      </c>
      <c r="Q527" s="35" t="s">
        <v>262</v>
      </c>
      <c r="S527" s="34" t="s">
        <v>263</v>
      </c>
      <c r="T527" s="46">
        <v>24500</v>
      </c>
      <c r="U527" s="58">
        <v>43852</v>
      </c>
      <c r="V527" s="58">
        <v>44582</v>
      </c>
      <c r="W527" s="59">
        <v>24500</v>
      </c>
    </row>
    <row r="528" spans="1:23" s="13" customFormat="1" ht="45">
      <c r="A528" s="14" t="s">
        <v>1580</v>
      </c>
      <c r="B528" s="68">
        <v>80204250585</v>
      </c>
      <c r="C528" s="69" t="s">
        <v>84</v>
      </c>
      <c r="D528" s="16" t="s">
        <v>1581</v>
      </c>
      <c r="E528" s="15"/>
      <c r="F528" s="14"/>
      <c r="G528" s="14"/>
      <c r="H528" s="14"/>
      <c r="I528" s="14"/>
      <c r="J528" s="35"/>
      <c r="K528" s="14"/>
      <c r="L528" s="14"/>
      <c r="M528" s="14"/>
      <c r="N528" s="14"/>
      <c r="O528" s="14"/>
      <c r="P528" s="14"/>
      <c r="Q528" s="35"/>
      <c r="R528" s="14"/>
      <c r="S528" s="28"/>
      <c r="T528" s="83"/>
      <c r="U528" s="34" t="s">
        <v>1579</v>
      </c>
      <c r="V528" s="34"/>
      <c r="W528" s="46">
        <v>1456.11</v>
      </c>
    </row>
    <row r="529" spans="1:23" s="13" customFormat="1" ht="60">
      <c r="A529" s="14" t="s">
        <v>1582</v>
      </c>
      <c r="B529" s="68">
        <v>80204250585</v>
      </c>
      <c r="C529" s="69" t="s">
        <v>84</v>
      </c>
      <c r="D529" s="16" t="s">
        <v>1583</v>
      </c>
      <c r="E529" s="15" t="s">
        <v>48</v>
      </c>
      <c r="F529" s="14"/>
      <c r="G529" s="14"/>
      <c r="H529" s="14"/>
      <c r="I529" s="14"/>
      <c r="J529" s="35"/>
      <c r="K529" s="14"/>
      <c r="L529" s="14"/>
      <c r="M529" s="14"/>
      <c r="N529" s="14"/>
      <c r="O529" s="14"/>
      <c r="P529" s="14"/>
      <c r="Q529" s="35"/>
      <c r="R529" s="14"/>
      <c r="S529" s="28" t="s">
        <v>1680</v>
      </c>
      <c r="T529" s="83"/>
      <c r="U529" s="31">
        <v>43647</v>
      </c>
      <c r="V529" s="31">
        <v>44316</v>
      </c>
      <c r="W529" s="46">
        <f>2518.11+162.75+3598.07+368.11</f>
        <v>6647.04</v>
      </c>
    </row>
    <row r="530" spans="1:23" s="13" customFormat="1" ht="60">
      <c r="A530" s="14" t="s">
        <v>1585</v>
      </c>
      <c r="B530" s="68">
        <v>80204250585</v>
      </c>
      <c r="C530" s="15" t="s">
        <v>420</v>
      </c>
      <c r="D530" s="105" t="s">
        <v>1586</v>
      </c>
      <c r="E530" s="15" t="s">
        <v>48</v>
      </c>
      <c r="F530" s="105"/>
      <c r="G530" s="105"/>
      <c r="H530" s="105"/>
      <c r="I530" s="105"/>
      <c r="J530" s="105"/>
      <c r="K530" s="105"/>
      <c r="L530" s="105"/>
      <c r="M530" s="105"/>
      <c r="N530" s="14"/>
      <c r="O530" s="14"/>
      <c r="P530" s="14"/>
      <c r="Q530" s="106">
        <v>1164670455</v>
      </c>
      <c r="R530" s="28"/>
      <c r="S530" s="106" t="s">
        <v>1587</v>
      </c>
      <c r="T530" s="106">
        <v>42</v>
      </c>
      <c r="U530" s="108">
        <v>44095</v>
      </c>
      <c r="V530" s="108">
        <v>44096</v>
      </c>
      <c r="W530" s="46"/>
    </row>
    <row r="531" spans="1:23" s="13" customFormat="1" ht="60">
      <c r="A531" s="14" t="s">
        <v>1588</v>
      </c>
      <c r="B531" s="68">
        <v>80204250585</v>
      </c>
      <c r="C531" s="15" t="s">
        <v>420</v>
      </c>
      <c r="D531" s="105" t="s">
        <v>1589</v>
      </c>
      <c r="E531" s="15" t="s">
        <v>48</v>
      </c>
      <c r="F531" s="105"/>
      <c r="G531" s="105"/>
      <c r="H531" s="105"/>
      <c r="I531" s="105"/>
      <c r="J531" s="105"/>
      <c r="K531" s="105"/>
      <c r="L531" s="105"/>
      <c r="M531" s="105"/>
      <c r="N531" s="14"/>
      <c r="O531" s="14"/>
      <c r="P531" s="14"/>
      <c r="Q531" s="106"/>
      <c r="R531" s="28"/>
      <c r="S531" s="106" t="s">
        <v>918</v>
      </c>
      <c r="T531" s="106">
        <v>671.39</v>
      </c>
      <c r="U531" s="108">
        <v>44044</v>
      </c>
      <c r="V531" s="108">
        <v>44408</v>
      </c>
      <c r="W531" s="46"/>
    </row>
    <row r="532" spans="1:23" s="13" customFormat="1" ht="75">
      <c r="A532" s="14" t="s">
        <v>1590</v>
      </c>
      <c r="B532" s="68">
        <v>80204250585</v>
      </c>
      <c r="C532" s="15" t="s">
        <v>420</v>
      </c>
      <c r="D532" s="105" t="s">
        <v>1591</v>
      </c>
      <c r="E532" s="15" t="s">
        <v>39</v>
      </c>
      <c r="F532" s="105"/>
      <c r="G532" s="105"/>
      <c r="H532" s="105"/>
      <c r="I532" s="105"/>
      <c r="J532" s="105"/>
      <c r="K532" s="105"/>
      <c r="L532" s="105"/>
      <c r="M532" s="105"/>
      <c r="N532" s="14"/>
      <c r="O532" s="14"/>
      <c r="P532" s="14"/>
      <c r="Q532" s="106">
        <v>8333270018</v>
      </c>
      <c r="R532" s="28"/>
      <c r="S532" s="106" t="s">
        <v>551</v>
      </c>
      <c r="T532" s="107">
        <v>11664</v>
      </c>
      <c r="U532" s="108">
        <v>44013</v>
      </c>
      <c r="V532" s="108">
        <v>44377</v>
      </c>
      <c r="W532" s="46"/>
    </row>
    <row r="533" spans="1:23" s="13" customFormat="1" ht="105">
      <c r="A533" s="14" t="s">
        <v>1592</v>
      </c>
      <c r="B533" s="68">
        <v>80204250585</v>
      </c>
      <c r="C533" s="15" t="s">
        <v>420</v>
      </c>
      <c r="D533" s="105" t="s">
        <v>1593</v>
      </c>
      <c r="E533" s="15" t="s">
        <v>48</v>
      </c>
      <c r="F533" s="105"/>
      <c r="G533" s="105"/>
      <c r="H533" s="105"/>
      <c r="I533" s="105"/>
      <c r="J533" s="105"/>
      <c r="K533" s="105"/>
      <c r="L533" s="105"/>
      <c r="M533" s="105"/>
      <c r="N533" s="14"/>
      <c r="O533" s="14"/>
      <c r="P533" s="14"/>
      <c r="Q533" s="106">
        <v>4552920482</v>
      </c>
      <c r="R533" s="28"/>
      <c r="S533" s="106" t="s">
        <v>1594</v>
      </c>
      <c r="T533" s="106">
        <v>400</v>
      </c>
      <c r="U533" s="108">
        <v>44075</v>
      </c>
      <c r="V533" s="108">
        <v>44561</v>
      </c>
      <c r="W533" s="46"/>
    </row>
    <row r="534" spans="1:23" s="13" customFormat="1" ht="45">
      <c r="A534" s="14" t="s">
        <v>1595</v>
      </c>
      <c r="B534" s="68">
        <v>80204250585</v>
      </c>
      <c r="C534" s="15" t="s">
        <v>420</v>
      </c>
      <c r="D534" s="105" t="s">
        <v>1596</v>
      </c>
      <c r="E534" s="15" t="s">
        <v>39</v>
      </c>
      <c r="F534" s="105"/>
      <c r="G534" s="105"/>
      <c r="H534" s="105"/>
      <c r="I534" s="105"/>
      <c r="J534" s="105"/>
      <c r="K534" s="105"/>
      <c r="L534" s="105"/>
      <c r="M534" s="105"/>
      <c r="N534" s="14"/>
      <c r="O534" s="14"/>
      <c r="P534" s="14"/>
      <c r="Q534" s="106">
        <v>13464671000</v>
      </c>
      <c r="R534" s="28"/>
      <c r="S534" s="106" t="s">
        <v>467</v>
      </c>
      <c r="T534" s="107">
        <v>39000</v>
      </c>
      <c r="U534" s="108">
        <v>44075</v>
      </c>
      <c r="V534" s="108">
        <v>44408</v>
      </c>
      <c r="W534" s="46"/>
    </row>
    <row r="535" spans="1:23" s="13" customFormat="1" ht="135">
      <c r="A535" s="14" t="s">
        <v>1597</v>
      </c>
      <c r="B535" s="68">
        <v>80204250585</v>
      </c>
      <c r="C535" s="15" t="s">
        <v>420</v>
      </c>
      <c r="D535" s="105" t="s">
        <v>1598</v>
      </c>
      <c r="E535" s="15" t="s">
        <v>48</v>
      </c>
      <c r="F535" s="105"/>
      <c r="G535" s="105"/>
      <c r="H535" s="105"/>
      <c r="I535" s="105"/>
      <c r="J535" s="105"/>
      <c r="K535" s="105"/>
      <c r="L535" s="105"/>
      <c r="M535" s="105"/>
      <c r="N535" s="14"/>
      <c r="O535" s="14"/>
      <c r="P535" s="14"/>
      <c r="Q535" s="106">
        <v>1214540559</v>
      </c>
      <c r="R535" s="28"/>
      <c r="S535" s="106" t="s">
        <v>1599</v>
      </c>
      <c r="T535" s="107">
        <v>1012.7</v>
      </c>
      <c r="U535" s="108">
        <v>44105</v>
      </c>
      <c r="V535" s="108">
        <v>44834</v>
      </c>
      <c r="W535" s="46">
        <v>1012.7</v>
      </c>
    </row>
    <row r="536" spans="1:23" s="13" customFormat="1" ht="75">
      <c r="A536" s="14" t="s">
        <v>1600</v>
      </c>
      <c r="B536" s="68">
        <v>80204250585</v>
      </c>
      <c r="C536" s="15" t="s">
        <v>420</v>
      </c>
      <c r="D536" s="105" t="s">
        <v>1601</v>
      </c>
      <c r="E536" s="15" t="s">
        <v>51</v>
      </c>
      <c r="F536" s="105"/>
      <c r="G536" s="105"/>
      <c r="H536" s="105"/>
      <c r="I536" s="14"/>
      <c r="J536" s="105">
        <v>1765930589</v>
      </c>
      <c r="K536" s="105"/>
      <c r="L536" s="105" t="s">
        <v>191</v>
      </c>
      <c r="M536" s="105"/>
      <c r="N536" s="14"/>
      <c r="O536" s="14"/>
      <c r="P536" s="14"/>
      <c r="Q536" s="106">
        <v>1765930589</v>
      </c>
      <c r="R536" s="28"/>
      <c r="S536" s="106" t="s">
        <v>1602</v>
      </c>
      <c r="T536" s="107">
        <v>19600</v>
      </c>
      <c r="U536" s="108">
        <v>44029</v>
      </c>
      <c r="V536" s="108">
        <v>44196</v>
      </c>
      <c r="W536" s="46"/>
    </row>
    <row r="537" spans="1:23" s="13" customFormat="1" ht="90">
      <c r="A537" s="14" t="s">
        <v>1603</v>
      </c>
      <c r="B537" s="68">
        <v>80204250585</v>
      </c>
      <c r="C537" s="15" t="s">
        <v>420</v>
      </c>
      <c r="D537" s="105" t="s">
        <v>1604</v>
      </c>
      <c r="E537" s="15" t="s">
        <v>48</v>
      </c>
      <c r="F537" s="105"/>
      <c r="G537" s="105"/>
      <c r="H537" s="105"/>
      <c r="I537" s="105"/>
      <c r="J537" s="105"/>
      <c r="K537" s="105"/>
      <c r="L537" s="105"/>
      <c r="M537" s="105"/>
      <c r="N537" s="14"/>
      <c r="O537" s="14"/>
      <c r="P537" s="14"/>
      <c r="Q537" s="106">
        <v>10686030015</v>
      </c>
      <c r="R537" s="28"/>
      <c r="S537" s="106" t="s">
        <v>1305</v>
      </c>
      <c r="T537" s="107">
        <v>10390</v>
      </c>
      <c r="U537" s="108">
        <v>44014</v>
      </c>
      <c r="V537" s="108">
        <v>44196</v>
      </c>
      <c r="W537" s="46"/>
    </row>
    <row r="538" spans="1:23" s="13" customFormat="1" ht="135">
      <c r="A538" s="14" t="s">
        <v>1605</v>
      </c>
      <c r="B538" s="68">
        <v>80204250585</v>
      </c>
      <c r="C538" s="15" t="s">
        <v>420</v>
      </c>
      <c r="D538" s="105" t="s">
        <v>1606</v>
      </c>
      <c r="E538" s="15" t="s">
        <v>51</v>
      </c>
      <c r="F538" s="105"/>
      <c r="G538" s="105"/>
      <c r="H538" s="105"/>
      <c r="I538" s="105"/>
      <c r="J538" s="105"/>
      <c r="K538" s="105"/>
      <c r="L538" s="105"/>
      <c r="M538" s="105"/>
      <c r="N538" s="14"/>
      <c r="O538" s="14"/>
      <c r="P538" s="14"/>
      <c r="Q538" s="106">
        <v>7981360584</v>
      </c>
      <c r="R538" s="28"/>
      <c r="S538" s="106" t="s">
        <v>1607</v>
      </c>
      <c r="T538" s="107">
        <v>67627.92</v>
      </c>
      <c r="U538" s="108">
        <v>44039</v>
      </c>
      <c r="V538" s="108">
        <v>44119</v>
      </c>
      <c r="W538" s="46"/>
    </row>
    <row r="539" spans="1:23" s="13" customFormat="1" ht="45">
      <c r="A539" s="14" t="s">
        <v>1608</v>
      </c>
      <c r="B539" s="68">
        <v>80204250585</v>
      </c>
      <c r="C539" s="15" t="s">
        <v>420</v>
      </c>
      <c r="D539" s="105" t="s">
        <v>1609</v>
      </c>
      <c r="E539" s="15" t="s">
        <v>39</v>
      </c>
      <c r="F539" s="105"/>
      <c r="G539" s="105"/>
      <c r="H539" s="105"/>
      <c r="I539" s="105"/>
      <c r="J539" s="105"/>
      <c r="K539" s="105"/>
      <c r="L539" s="105"/>
      <c r="M539" s="105"/>
      <c r="N539" s="14"/>
      <c r="O539" s="14"/>
      <c r="P539" s="14"/>
      <c r="Q539" s="106">
        <v>3918090154</v>
      </c>
      <c r="R539" s="28"/>
      <c r="S539" s="106" t="s">
        <v>1610</v>
      </c>
      <c r="T539" s="107">
        <v>5000</v>
      </c>
      <c r="U539" s="108">
        <v>44075</v>
      </c>
      <c r="V539" s="108">
        <v>44408</v>
      </c>
      <c r="W539" s="46"/>
    </row>
    <row r="540" spans="1:23" s="13" customFormat="1" ht="90">
      <c r="A540" s="14" t="s">
        <v>1611</v>
      </c>
      <c r="B540" s="68">
        <v>80204250585</v>
      </c>
      <c r="C540" s="15" t="s">
        <v>420</v>
      </c>
      <c r="D540" s="105" t="s">
        <v>1612</v>
      </c>
      <c r="E540" s="15" t="s">
        <v>48</v>
      </c>
      <c r="F540" s="105"/>
      <c r="G540" s="105"/>
      <c r="H540" s="105"/>
      <c r="I540" s="105"/>
      <c r="J540" s="105"/>
      <c r="K540" s="105"/>
      <c r="L540" s="105"/>
      <c r="M540" s="105"/>
      <c r="N540" s="14"/>
      <c r="O540" s="14"/>
      <c r="P540" s="14"/>
      <c r="Q540" s="106">
        <v>4303141008</v>
      </c>
      <c r="R540" s="28"/>
      <c r="S540" s="106" t="s">
        <v>1613</v>
      </c>
      <c r="T540" s="107">
        <v>6500</v>
      </c>
      <c r="U540" s="108">
        <v>44047</v>
      </c>
      <c r="V540" s="108">
        <v>44411</v>
      </c>
      <c r="W540" s="46">
        <v>6500</v>
      </c>
    </row>
    <row r="541" spans="1:23" s="13" customFormat="1" ht="90">
      <c r="A541" s="14" t="s">
        <v>1615</v>
      </c>
      <c r="B541" s="68">
        <v>80204250585</v>
      </c>
      <c r="C541" s="15" t="s">
        <v>420</v>
      </c>
      <c r="D541" s="105" t="s">
        <v>1616</v>
      </c>
      <c r="E541" s="15" t="s">
        <v>48</v>
      </c>
      <c r="F541" s="105"/>
      <c r="G541" s="105"/>
      <c r="H541" s="105"/>
      <c r="I541" s="105"/>
      <c r="J541" s="105"/>
      <c r="K541" s="105"/>
      <c r="L541" s="105"/>
      <c r="M541" s="105"/>
      <c r="N541" s="14"/>
      <c r="O541" s="14"/>
      <c r="P541" s="14"/>
      <c r="Q541" s="106">
        <v>4864781002</v>
      </c>
      <c r="R541" s="28"/>
      <c r="S541" s="106" t="s">
        <v>1617</v>
      </c>
      <c r="T541" s="107">
        <v>1338</v>
      </c>
      <c r="U541" s="108">
        <v>44095</v>
      </c>
      <c r="V541" s="108">
        <v>44096</v>
      </c>
      <c r="W541" s="46"/>
    </row>
    <row r="542" spans="1:23" s="13" customFormat="1" ht="75">
      <c r="A542" s="14" t="s">
        <v>1618</v>
      </c>
      <c r="B542" s="68">
        <v>80204250585</v>
      </c>
      <c r="C542" s="15" t="s">
        <v>420</v>
      </c>
      <c r="D542" s="105" t="s">
        <v>1619</v>
      </c>
      <c r="E542" s="15" t="s">
        <v>39</v>
      </c>
      <c r="F542" s="105"/>
      <c r="G542" s="105"/>
      <c r="H542" s="105"/>
      <c r="I542" s="14"/>
      <c r="J542" s="106">
        <v>80057930150</v>
      </c>
      <c r="K542" s="105"/>
      <c r="L542" s="105" t="s">
        <v>1620</v>
      </c>
      <c r="M542" s="105"/>
      <c r="N542" s="14"/>
      <c r="O542" s="14"/>
      <c r="P542" s="14"/>
      <c r="Q542" s="106">
        <v>80057930150</v>
      </c>
      <c r="R542" s="28"/>
      <c r="S542" s="106" t="s">
        <v>1621</v>
      </c>
      <c r="T542" s="107">
        <v>160000</v>
      </c>
      <c r="U542" s="108">
        <v>44048</v>
      </c>
      <c r="V542" s="108">
        <v>44620</v>
      </c>
      <c r="W542" s="46"/>
    </row>
    <row r="543" spans="1:23" s="13" customFormat="1" ht="60">
      <c r="A543" s="14" t="s">
        <v>1622</v>
      </c>
      <c r="B543" s="68">
        <v>80204250585</v>
      </c>
      <c r="C543" s="15" t="s">
        <v>420</v>
      </c>
      <c r="D543" s="105" t="s">
        <v>1623</v>
      </c>
      <c r="E543" s="15" t="s">
        <v>48</v>
      </c>
      <c r="F543" s="14"/>
      <c r="G543" s="14"/>
      <c r="H543" s="14"/>
      <c r="I543" s="14"/>
      <c r="J543" s="35"/>
      <c r="K543" s="14"/>
      <c r="L543" s="14"/>
      <c r="M543" s="14"/>
      <c r="N543" s="14"/>
      <c r="O543" s="14"/>
      <c r="P543" s="14"/>
      <c r="Q543" s="123" t="s">
        <v>1625</v>
      </c>
      <c r="R543" s="28"/>
      <c r="S543" s="106" t="s">
        <v>1624</v>
      </c>
      <c r="T543" s="107">
        <v>1489.49</v>
      </c>
      <c r="U543" s="108">
        <v>44025</v>
      </c>
      <c r="V543" s="108">
        <v>44025</v>
      </c>
      <c r="W543" s="46"/>
    </row>
    <row r="544" spans="1:23" s="13" customFormat="1" ht="30">
      <c r="A544" s="14" t="s">
        <v>1626</v>
      </c>
      <c r="B544" s="68">
        <v>80204250585</v>
      </c>
      <c r="C544" s="15" t="s">
        <v>420</v>
      </c>
      <c r="D544" s="105" t="s">
        <v>1627</v>
      </c>
      <c r="E544" s="15" t="s">
        <v>48</v>
      </c>
      <c r="F544" s="14"/>
      <c r="G544" s="14"/>
      <c r="H544" s="14"/>
      <c r="I544" s="14"/>
      <c r="J544" s="35"/>
      <c r="K544" s="14"/>
      <c r="L544" s="14"/>
      <c r="M544" s="14"/>
      <c r="N544" s="14"/>
      <c r="O544" s="14"/>
      <c r="P544" s="14"/>
      <c r="Q544" s="123" t="s">
        <v>1301</v>
      </c>
      <c r="R544" s="28"/>
      <c r="S544" s="106" t="s">
        <v>1300</v>
      </c>
      <c r="T544" s="107">
        <v>4455</v>
      </c>
      <c r="U544" s="108">
        <v>44034</v>
      </c>
      <c r="V544" s="108">
        <v>44034</v>
      </c>
      <c r="W544" s="107">
        <v>4455</v>
      </c>
    </row>
    <row r="545" spans="1:23" s="13" customFormat="1" ht="30">
      <c r="A545" s="14" t="s">
        <v>1628</v>
      </c>
      <c r="B545" s="68">
        <v>80204250585</v>
      </c>
      <c r="C545" s="15" t="s">
        <v>420</v>
      </c>
      <c r="D545" s="105" t="s">
        <v>1630</v>
      </c>
      <c r="E545" s="15" t="s">
        <v>48</v>
      </c>
      <c r="F545" s="14"/>
      <c r="G545" s="14"/>
      <c r="H545" s="14"/>
      <c r="I545" s="14"/>
      <c r="J545" s="35"/>
      <c r="K545" s="14"/>
      <c r="L545" s="14"/>
      <c r="M545" s="14"/>
      <c r="N545" s="14"/>
      <c r="O545" s="14"/>
      <c r="P545" s="14"/>
      <c r="Q545" s="123" t="s">
        <v>1633</v>
      </c>
      <c r="R545" s="28"/>
      <c r="S545" s="106" t="s">
        <v>1632</v>
      </c>
      <c r="T545" s="107">
        <v>4600</v>
      </c>
      <c r="U545" s="108">
        <v>44050</v>
      </c>
      <c r="V545" s="108">
        <v>44050</v>
      </c>
      <c r="W545" s="46"/>
    </row>
    <row r="546" spans="1:23" s="13" customFormat="1" ht="60">
      <c r="A546" s="14" t="s">
        <v>1629</v>
      </c>
      <c r="B546" s="68">
        <v>80204250585</v>
      </c>
      <c r="C546" s="15" t="s">
        <v>420</v>
      </c>
      <c r="D546" s="105" t="s">
        <v>1631</v>
      </c>
      <c r="E546" s="15" t="s">
        <v>48</v>
      </c>
      <c r="F546" s="14"/>
      <c r="G546" s="14"/>
      <c r="H546" s="14"/>
      <c r="I546" s="14"/>
      <c r="J546" s="35"/>
      <c r="K546" s="14"/>
      <c r="L546" s="14"/>
      <c r="M546" s="14"/>
      <c r="N546" s="14"/>
      <c r="O546" s="14"/>
      <c r="P546" s="14"/>
      <c r="Q546" s="123" t="s">
        <v>1303</v>
      </c>
      <c r="R546" s="28"/>
      <c r="S546" s="106" t="s">
        <v>1302</v>
      </c>
      <c r="T546" s="107">
        <v>624</v>
      </c>
      <c r="U546" s="108">
        <v>44084</v>
      </c>
      <c r="V546" s="108">
        <v>44084</v>
      </c>
      <c r="W546" s="46">
        <v>624</v>
      </c>
    </row>
    <row r="547" spans="1:23" s="13" customFormat="1" ht="45">
      <c r="A547" s="14" t="s">
        <v>1634</v>
      </c>
      <c r="B547" s="68">
        <v>80204250585</v>
      </c>
      <c r="C547" s="15" t="s">
        <v>420</v>
      </c>
      <c r="D547" s="105" t="s">
        <v>1637</v>
      </c>
      <c r="E547" s="15" t="s">
        <v>39</v>
      </c>
      <c r="F547" s="14"/>
      <c r="G547" s="14"/>
      <c r="H547" s="14"/>
      <c r="I547" s="14"/>
      <c r="J547" s="35"/>
      <c r="K547" s="14"/>
      <c r="L547" s="14"/>
      <c r="M547" s="14"/>
      <c r="N547" s="14"/>
      <c r="O547" s="14"/>
      <c r="P547" s="14"/>
      <c r="Q547" s="123" t="s">
        <v>1638</v>
      </c>
      <c r="R547" s="28"/>
      <c r="S547" s="106" t="s">
        <v>729</v>
      </c>
      <c r="T547" s="107">
        <v>5500</v>
      </c>
      <c r="U547" s="108">
        <v>44197</v>
      </c>
      <c r="V547" s="108">
        <v>44561</v>
      </c>
      <c r="W547" s="46"/>
    </row>
    <row r="548" spans="1:23" s="13" customFormat="1" ht="60">
      <c r="A548" s="14" t="s">
        <v>1635</v>
      </c>
      <c r="B548" s="68">
        <v>80204250585</v>
      </c>
      <c r="C548" s="15" t="s">
        <v>420</v>
      </c>
      <c r="D548" s="105" t="s">
        <v>1636</v>
      </c>
      <c r="E548" s="15" t="s">
        <v>48</v>
      </c>
      <c r="F548" s="14"/>
      <c r="G548" s="14"/>
      <c r="H548" s="14"/>
      <c r="I548" s="14"/>
      <c r="J548" s="35"/>
      <c r="K548" s="14"/>
      <c r="L548" s="14"/>
      <c r="M548" s="14"/>
      <c r="N548" s="14"/>
      <c r="O548" s="14"/>
      <c r="P548" s="14"/>
      <c r="Q548" s="106"/>
      <c r="R548" s="28"/>
      <c r="S548" s="106"/>
      <c r="T548" s="107"/>
      <c r="U548" s="108"/>
      <c r="V548" s="108"/>
      <c r="W548" s="46"/>
    </row>
    <row r="549" spans="1:23" s="13" customFormat="1" ht="45">
      <c r="A549" s="14" t="s">
        <v>1639</v>
      </c>
      <c r="B549" s="68">
        <v>80204250585</v>
      </c>
      <c r="C549" s="15" t="s">
        <v>420</v>
      </c>
      <c r="D549" s="105" t="s">
        <v>1640</v>
      </c>
      <c r="E549" s="15" t="s">
        <v>39</v>
      </c>
      <c r="F549" s="14"/>
      <c r="G549" s="14"/>
      <c r="H549" s="14"/>
      <c r="I549" s="14"/>
      <c r="J549" s="35"/>
      <c r="K549" s="14"/>
      <c r="L549" s="14"/>
      <c r="M549" s="14"/>
      <c r="N549" s="14"/>
      <c r="O549" s="14"/>
      <c r="P549" s="14"/>
      <c r="Q549" s="106">
        <v>11139860156</v>
      </c>
      <c r="R549" s="28"/>
      <c r="S549" s="106" t="s">
        <v>1641</v>
      </c>
      <c r="T549" s="107">
        <v>43890</v>
      </c>
      <c r="U549" s="108">
        <v>44197</v>
      </c>
      <c r="V549" s="108">
        <v>44561</v>
      </c>
      <c r="W549" s="46"/>
    </row>
    <row r="550" spans="1:23" s="13" customFormat="1" ht="60">
      <c r="A550" s="14" t="s">
        <v>1643</v>
      </c>
      <c r="B550" s="68">
        <v>80204250585</v>
      </c>
      <c r="C550" s="15" t="s">
        <v>420</v>
      </c>
      <c r="D550" s="105" t="s">
        <v>1644</v>
      </c>
      <c r="E550" s="15" t="s">
        <v>58</v>
      </c>
      <c r="F550" s="14"/>
      <c r="G550" s="14"/>
      <c r="H550" s="14"/>
      <c r="I550" s="14"/>
      <c r="J550" s="33" t="s">
        <v>761</v>
      </c>
      <c r="K550" s="14"/>
      <c r="L550" s="106" t="s">
        <v>1677</v>
      </c>
      <c r="M550" s="14"/>
      <c r="N550" s="14"/>
      <c r="O550" s="14"/>
      <c r="P550" s="14"/>
      <c r="Q550" s="35"/>
      <c r="R550" s="14"/>
      <c r="S550" s="34"/>
      <c r="T550" s="107">
        <v>210000</v>
      </c>
      <c r="U550" s="108">
        <v>44197</v>
      </c>
      <c r="V550" s="108">
        <v>44926</v>
      </c>
      <c r="W550" s="46"/>
    </row>
    <row r="551" spans="1:23" s="13" customFormat="1" ht="30">
      <c r="A551" s="14" t="s">
        <v>1645</v>
      </c>
      <c r="B551" s="68">
        <v>80204250585</v>
      </c>
      <c r="C551" s="15" t="s">
        <v>420</v>
      </c>
      <c r="D551" s="105" t="s">
        <v>1646</v>
      </c>
      <c r="E551" s="15" t="s">
        <v>48</v>
      </c>
      <c r="F551" s="14"/>
      <c r="G551" s="14"/>
      <c r="H551" s="14"/>
      <c r="I551" s="14"/>
      <c r="J551" s="35"/>
      <c r="K551" s="14"/>
      <c r="L551" s="14"/>
      <c r="M551" s="14"/>
      <c r="N551" s="14"/>
      <c r="O551" s="14"/>
      <c r="P551" s="14"/>
      <c r="Q551" s="28"/>
      <c r="R551" s="28"/>
      <c r="S551" s="28"/>
      <c r="T551" s="107">
        <v>116195</v>
      </c>
      <c r="U551" s="108"/>
      <c r="V551" s="108"/>
      <c r="W551" s="46"/>
    </row>
    <row r="552" spans="1:23" s="13" customFormat="1" ht="75">
      <c r="A552" s="14" t="s">
        <v>1647</v>
      </c>
      <c r="B552" s="68">
        <v>80204250585</v>
      </c>
      <c r="C552" s="15" t="s">
        <v>420</v>
      </c>
      <c r="D552" s="105" t="s">
        <v>1648</v>
      </c>
      <c r="E552" s="15" t="s">
        <v>48</v>
      </c>
      <c r="F552" s="14"/>
      <c r="G552" s="14"/>
      <c r="H552" s="14"/>
      <c r="I552" s="14"/>
      <c r="J552" s="35"/>
      <c r="K552" s="14"/>
      <c r="L552" s="14"/>
      <c r="M552" s="14"/>
      <c r="N552" s="14"/>
      <c r="O552" s="14"/>
      <c r="P552" s="14"/>
      <c r="Q552" s="67" t="s">
        <v>181</v>
      </c>
      <c r="R552" s="28"/>
      <c r="S552" s="28" t="s">
        <v>1662</v>
      </c>
      <c r="T552" s="107">
        <v>28695.599999999999</v>
      </c>
      <c r="U552" s="108">
        <v>44098</v>
      </c>
      <c r="V552" s="108">
        <v>44643</v>
      </c>
      <c r="W552" s="46"/>
    </row>
    <row r="553" spans="1:23" s="13" customFormat="1" ht="45">
      <c r="A553" s="14" t="s">
        <v>1649</v>
      </c>
      <c r="B553" s="68">
        <v>80204250585</v>
      </c>
      <c r="C553" s="15" t="s">
        <v>420</v>
      </c>
      <c r="D553" s="105" t="s">
        <v>1654</v>
      </c>
      <c r="E553" s="15" t="s">
        <v>48</v>
      </c>
      <c r="F553" s="14"/>
      <c r="G553" s="14"/>
      <c r="H553" s="14"/>
      <c r="I553" s="14"/>
      <c r="J553" s="35"/>
      <c r="K553" s="14"/>
      <c r="L553" s="14"/>
      <c r="M553" s="14"/>
      <c r="N553" s="14"/>
      <c r="O553" s="14"/>
      <c r="P553" s="14"/>
      <c r="Q553" s="28"/>
      <c r="R553" s="28"/>
      <c r="S553" s="28"/>
      <c r="T553" s="107"/>
      <c r="U553" s="108"/>
      <c r="V553" s="108"/>
      <c r="W553" s="46"/>
    </row>
    <row r="554" spans="1:23" s="13" customFormat="1" ht="60">
      <c r="A554" s="14" t="s">
        <v>1650</v>
      </c>
      <c r="B554" s="68">
        <v>80204250585</v>
      </c>
      <c r="C554" s="15" t="s">
        <v>420</v>
      </c>
      <c r="D554" s="105" t="s">
        <v>1651</v>
      </c>
      <c r="E554" s="15" t="s">
        <v>58</v>
      </c>
      <c r="F554" s="14"/>
      <c r="G554" s="14"/>
      <c r="H554" s="14"/>
      <c r="I554" s="14"/>
      <c r="J554" s="35"/>
      <c r="K554" s="14"/>
      <c r="L554" s="14"/>
      <c r="M554" s="14"/>
      <c r="N554" s="14"/>
      <c r="O554" s="14"/>
      <c r="P554" s="14"/>
      <c r="Q554" s="28"/>
      <c r="R554" s="28"/>
      <c r="S554" s="28"/>
      <c r="T554" s="107">
        <v>205000</v>
      </c>
      <c r="U554" s="108"/>
      <c r="V554" s="108"/>
      <c r="W554" s="46"/>
    </row>
    <row r="555" spans="1:23" s="13" customFormat="1" ht="75">
      <c r="A555" s="14" t="s">
        <v>1652</v>
      </c>
      <c r="B555" s="68">
        <v>80204250585</v>
      </c>
      <c r="C555" s="15" t="s">
        <v>420</v>
      </c>
      <c r="D555" s="105" t="s">
        <v>1653</v>
      </c>
      <c r="E555" s="15" t="s">
        <v>48</v>
      </c>
      <c r="F555" s="14"/>
      <c r="G555" s="14"/>
      <c r="H555" s="14"/>
      <c r="I555" s="14"/>
      <c r="J555" s="35"/>
      <c r="K555" s="14"/>
      <c r="L555" s="14"/>
      <c r="M555" s="14"/>
      <c r="N555" s="14"/>
      <c r="O555" s="14"/>
      <c r="P555" s="14"/>
      <c r="Q555" s="67">
        <v>11986091004</v>
      </c>
      <c r="R555" s="28"/>
      <c r="S555" s="28" t="s">
        <v>969</v>
      </c>
      <c r="T555" s="107">
        <v>350.22</v>
      </c>
      <c r="U555" s="108">
        <v>44022</v>
      </c>
      <c r="V555" s="108">
        <v>44022</v>
      </c>
      <c r="W555" s="46">
        <v>350.22</v>
      </c>
    </row>
    <row r="556" spans="1:23" s="13" customFormat="1" ht="60">
      <c r="A556" s="14" t="s">
        <v>1655</v>
      </c>
      <c r="B556" s="68">
        <v>80204250585</v>
      </c>
      <c r="C556" s="15" t="s">
        <v>420</v>
      </c>
      <c r="D556" s="105" t="s">
        <v>1656</v>
      </c>
      <c r="E556" s="15" t="s">
        <v>48</v>
      </c>
      <c r="F556" s="14"/>
      <c r="G556" s="14"/>
      <c r="H556" s="14"/>
      <c r="I556" s="14"/>
      <c r="J556" s="35"/>
      <c r="K556" s="14"/>
      <c r="L556" s="14"/>
      <c r="M556" s="14"/>
      <c r="N556" s="14"/>
      <c r="O556" s="14"/>
      <c r="P556" s="14"/>
      <c r="Q556" s="67" t="s">
        <v>614</v>
      </c>
      <c r="R556" s="28"/>
      <c r="S556" s="28" t="s">
        <v>1657</v>
      </c>
      <c r="T556" s="107">
        <v>1500</v>
      </c>
      <c r="U556" s="108">
        <v>44103</v>
      </c>
      <c r="V556" s="108">
        <v>44103</v>
      </c>
      <c r="W556" s="46"/>
    </row>
    <row r="557" spans="1:23" s="13" customFormat="1" ht="105">
      <c r="A557" s="14" t="s">
        <v>1658</v>
      </c>
      <c r="B557" s="68">
        <v>80204250585</v>
      </c>
      <c r="C557" s="15" t="s">
        <v>420</v>
      </c>
      <c r="D557" s="105" t="s">
        <v>1659</v>
      </c>
      <c r="E557" s="15" t="s">
        <v>48</v>
      </c>
      <c r="F557" s="14"/>
      <c r="G557" s="14"/>
      <c r="H557" s="14"/>
      <c r="I557" s="14"/>
      <c r="J557" s="35"/>
      <c r="K557" s="14"/>
      <c r="L557" s="14"/>
      <c r="M557" s="14"/>
      <c r="N557" s="14"/>
      <c r="O557" s="14"/>
      <c r="P557" s="14"/>
      <c r="Q557" s="28" t="s">
        <v>1661</v>
      </c>
      <c r="R557" s="28"/>
      <c r="S557" s="28" t="s">
        <v>1660</v>
      </c>
      <c r="T557" s="107">
        <v>840</v>
      </c>
      <c r="U557" s="31">
        <v>44105</v>
      </c>
      <c r="V557" s="31">
        <v>44105</v>
      </c>
      <c r="W557" s="46"/>
    </row>
    <row r="558" spans="1:23" s="13" customFormat="1" ht="165">
      <c r="A558" s="14" t="s">
        <v>1663</v>
      </c>
      <c r="B558" s="14">
        <v>80204250585</v>
      </c>
      <c r="C558" s="15" t="s">
        <v>420</v>
      </c>
      <c r="D558" s="105" t="s">
        <v>1676</v>
      </c>
      <c r="E558" s="15" t="s">
        <v>51</v>
      </c>
      <c r="F558" s="14"/>
      <c r="G558" s="14"/>
      <c r="H558" s="14"/>
      <c r="I558" s="14"/>
      <c r="J558" s="35"/>
      <c r="K558" s="14"/>
      <c r="L558" s="14"/>
      <c r="M558" s="14"/>
      <c r="N558" s="14"/>
      <c r="O558" s="14"/>
      <c r="P558" s="14"/>
      <c r="Q558" s="124">
        <v>3269680967</v>
      </c>
      <c r="R558" s="28"/>
      <c r="S558" s="28" t="s">
        <v>1664</v>
      </c>
      <c r="T558" s="107">
        <v>270000</v>
      </c>
      <c r="U558" s="125">
        <v>44197</v>
      </c>
      <c r="V558" s="125">
        <v>45291</v>
      </c>
      <c r="W558" s="46"/>
    </row>
    <row r="559" spans="1:23" s="13" customFormat="1" ht="75">
      <c r="A559" s="14" t="s">
        <v>1669</v>
      </c>
      <c r="B559" s="14">
        <v>80204250585</v>
      </c>
      <c r="C559" s="15" t="s">
        <v>420</v>
      </c>
      <c r="D559" s="105" t="s">
        <v>1670</v>
      </c>
      <c r="E559" s="15" t="s">
        <v>51</v>
      </c>
      <c r="F559" s="14"/>
      <c r="G559" s="14"/>
      <c r="H559" s="14"/>
      <c r="I559" s="14"/>
      <c r="J559" s="35"/>
      <c r="K559" s="14"/>
      <c r="L559" s="14"/>
      <c r="M559" s="14"/>
      <c r="N559" s="14"/>
      <c r="O559" s="14"/>
      <c r="P559" s="14"/>
      <c r="Q559" s="124" t="s">
        <v>890</v>
      </c>
      <c r="R559" s="28"/>
      <c r="S559" s="28" t="s">
        <v>891</v>
      </c>
      <c r="T559" s="107">
        <v>354</v>
      </c>
      <c r="U559" s="31">
        <v>43998</v>
      </c>
      <c r="V559" s="31">
        <v>43998</v>
      </c>
      <c r="W559" s="46"/>
    </row>
    <row r="560" spans="1:23" s="13" customFormat="1" ht="105">
      <c r="A560" s="14" t="s">
        <v>1673</v>
      </c>
      <c r="B560" s="14">
        <v>80204250585</v>
      </c>
      <c r="C560" s="15" t="s">
        <v>420</v>
      </c>
      <c r="D560" s="105" t="s">
        <v>1674</v>
      </c>
      <c r="E560" s="15" t="s">
        <v>36</v>
      </c>
      <c r="F560" s="14"/>
      <c r="G560" s="14"/>
      <c r="H560" s="14"/>
      <c r="I560" s="14"/>
      <c r="J560" s="35"/>
      <c r="K560" s="14"/>
      <c r="L560" s="14"/>
      <c r="M560" s="14"/>
      <c r="N560" s="14"/>
      <c r="O560" s="14"/>
      <c r="P560" s="14"/>
      <c r="Q560" s="28" t="s">
        <v>1010</v>
      </c>
      <c r="R560" s="28"/>
      <c r="S560" s="28" t="s">
        <v>1675</v>
      </c>
      <c r="T560" s="107">
        <v>566560</v>
      </c>
      <c r="U560" s="31">
        <v>43983</v>
      </c>
      <c r="V560" s="31">
        <v>45443</v>
      </c>
      <c r="W560" s="46">
        <v>111860</v>
      </c>
    </row>
    <row r="561" spans="1:23" s="13" customFormat="1" ht="45">
      <c r="A561" s="14" t="s">
        <v>1678</v>
      </c>
      <c r="B561" s="14">
        <v>80204250585</v>
      </c>
      <c r="C561" s="15" t="s">
        <v>420</v>
      </c>
      <c r="D561" s="105" t="s">
        <v>1679</v>
      </c>
      <c r="E561" s="15" t="s">
        <v>48</v>
      </c>
      <c r="F561" s="14"/>
      <c r="G561" s="14"/>
      <c r="H561" s="14"/>
      <c r="I561" s="14"/>
      <c r="J561" s="35"/>
      <c r="K561" s="14"/>
      <c r="L561" s="14"/>
      <c r="M561" s="14"/>
      <c r="N561" s="14"/>
      <c r="O561" s="14"/>
      <c r="P561" s="14"/>
      <c r="Q561" s="35" t="s">
        <v>236</v>
      </c>
      <c r="R561" s="14"/>
      <c r="S561" s="28" t="s">
        <v>804</v>
      </c>
      <c r="T561" s="107">
        <v>10000</v>
      </c>
      <c r="U561" s="31">
        <v>44105</v>
      </c>
      <c r="V561" s="31">
        <v>44469</v>
      </c>
      <c r="W561" s="46"/>
    </row>
    <row r="562" spans="1:23" s="13" customFormat="1" ht="30">
      <c r="A562" s="14" t="s">
        <v>1682</v>
      </c>
      <c r="B562" s="14">
        <v>80204250585</v>
      </c>
      <c r="C562" s="15" t="s">
        <v>420</v>
      </c>
      <c r="D562" s="105" t="s">
        <v>1681</v>
      </c>
      <c r="E562" s="15" t="s">
        <v>48</v>
      </c>
      <c r="F562" s="14"/>
      <c r="G562" s="14"/>
      <c r="H562" s="14"/>
      <c r="I562" s="14"/>
      <c r="J562" s="35"/>
      <c r="K562" s="14"/>
      <c r="L562" s="14"/>
      <c r="M562" s="14"/>
      <c r="N562" s="14"/>
      <c r="O562" s="14"/>
      <c r="P562" s="14"/>
      <c r="Q562" s="35" t="s">
        <v>1698</v>
      </c>
      <c r="S562" s="18" t="s">
        <v>1699</v>
      </c>
      <c r="T562" s="46">
        <v>1340.16</v>
      </c>
      <c r="U562" s="58">
        <v>43252</v>
      </c>
      <c r="V562" s="58">
        <v>44926</v>
      </c>
      <c r="W562" s="46">
        <v>0.98</v>
      </c>
    </row>
    <row r="563" spans="1:23" s="13" customFormat="1" ht="30">
      <c r="A563" s="14" t="s">
        <v>1683</v>
      </c>
      <c r="B563" s="14">
        <v>80204250585</v>
      </c>
      <c r="C563" s="15" t="s">
        <v>420</v>
      </c>
      <c r="D563" s="105" t="s">
        <v>1684</v>
      </c>
      <c r="E563" s="15" t="s">
        <v>48</v>
      </c>
      <c r="F563" s="14"/>
      <c r="G563" s="14"/>
      <c r="H563" s="14"/>
      <c r="I563" s="14"/>
      <c r="J563" s="35"/>
      <c r="K563" s="14"/>
      <c r="L563" s="14"/>
      <c r="M563" s="14"/>
      <c r="N563" s="14"/>
      <c r="O563" s="14"/>
      <c r="P563" s="14"/>
      <c r="Q563" s="28"/>
      <c r="R563" s="28"/>
      <c r="S563" s="28" t="s">
        <v>1685</v>
      </c>
      <c r="T563" s="107"/>
      <c r="U563" s="31">
        <v>43831</v>
      </c>
      <c r="V563" s="31">
        <v>44926</v>
      </c>
      <c r="W563" s="46">
        <f>715.2+333.37</f>
        <v>1048.5700000000002</v>
      </c>
    </row>
    <row r="564" spans="1:23" s="13" customFormat="1" ht="45">
      <c r="A564" s="14" t="s">
        <v>1686</v>
      </c>
      <c r="B564" s="14">
        <v>80204250585</v>
      </c>
      <c r="C564" s="15" t="s">
        <v>420</v>
      </c>
      <c r="D564" s="105" t="s">
        <v>1687</v>
      </c>
      <c r="E564" s="15" t="s">
        <v>48</v>
      </c>
      <c r="F564" s="14"/>
      <c r="G564" s="14"/>
      <c r="H564" s="14"/>
      <c r="I564" s="14"/>
      <c r="J564" s="35"/>
      <c r="K564" s="14"/>
      <c r="L564" s="14"/>
      <c r="M564" s="14"/>
      <c r="N564" s="14"/>
      <c r="O564" s="14"/>
      <c r="P564" s="14"/>
      <c r="Q564" s="28"/>
      <c r="R564" s="28"/>
      <c r="S564" s="28" t="s">
        <v>824</v>
      </c>
      <c r="T564" s="107"/>
      <c r="U564" s="34"/>
      <c r="V564" s="34"/>
      <c r="W564" s="46">
        <v>215</v>
      </c>
    </row>
    <row r="565" spans="1:23" s="13" customFormat="1" ht="90">
      <c r="A565" s="18" t="s">
        <v>1692</v>
      </c>
      <c r="B565" s="68">
        <v>80204250585</v>
      </c>
      <c r="C565" s="69" t="s">
        <v>84</v>
      </c>
      <c r="D565" s="16" t="s">
        <v>1693</v>
      </c>
      <c r="E565" s="15" t="s">
        <v>39</v>
      </c>
      <c r="F565" s="38"/>
      <c r="G565" s="39"/>
      <c r="H565" s="39"/>
      <c r="I565" s="39"/>
      <c r="J565" s="32" t="s">
        <v>1694</v>
      </c>
      <c r="L565" s="32" t="s">
        <v>1695</v>
      </c>
      <c r="Q565" s="90" t="s">
        <v>104</v>
      </c>
      <c r="S565" s="34" t="s">
        <v>105</v>
      </c>
      <c r="T565" s="83">
        <v>147976.85999999999</v>
      </c>
      <c r="U565" s="58">
        <v>43710</v>
      </c>
      <c r="V565" s="58">
        <v>45170</v>
      </c>
      <c r="W565" s="46">
        <v>0</v>
      </c>
    </row>
    <row r="566" spans="1:23" s="13" customFormat="1" ht="105">
      <c r="A566" s="18">
        <v>8051271702</v>
      </c>
      <c r="B566" s="68">
        <v>80204250585</v>
      </c>
      <c r="C566" s="69" t="s">
        <v>84</v>
      </c>
      <c r="D566" s="16" t="s">
        <v>1700</v>
      </c>
      <c r="E566" s="15" t="s">
        <v>43</v>
      </c>
      <c r="F566" s="38"/>
      <c r="G566" s="39"/>
      <c r="I566" s="39"/>
      <c r="J566" s="33" t="s">
        <v>1577</v>
      </c>
      <c r="L566" s="16" t="s">
        <v>1578</v>
      </c>
      <c r="Q566" s="35" t="s">
        <v>262</v>
      </c>
      <c r="S566" s="34" t="s">
        <v>263</v>
      </c>
      <c r="T566" s="46">
        <v>122500</v>
      </c>
      <c r="U566" s="58">
        <v>44035</v>
      </c>
      <c r="V566" s="58">
        <v>44035</v>
      </c>
      <c r="W566" s="46">
        <v>122500</v>
      </c>
    </row>
    <row r="567" spans="1:23" s="13" customFormat="1" ht="90">
      <c r="A567" s="13" t="s">
        <v>1701</v>
      </c>
      <c r="B567" s="68">
        <v>80204250585</v>
      </c>
      <c r="C567" s="69" t="s">
        <v>84</v>
      </c>
      <c r="D567" s="16" t="s">
        <v>1702</v>
      </c>
      <c r="E567" s="15" t="s">
        <v>48</v>
      </c>
      <c r="F567" s="38"/>
      <c r="G567" s="39"/>
      <c r="I567" s="39"/>
      <c r="J567" s="33" t="s">
        <v>1703</v>
      </c>
      <c r="L567" s="16" t="s">
        <v>1704</v>
      </c>
      <c r="Q567" s="33" t="s">
        <v>1703</v>
      </c>
      <c r="S567" s="18" t="s">
        <v>1704</v>
      </c>
      <c r="T567" s="46">
        <v>36000</v>
      </c>
      <c r="U567" s="34"/>
      <c r="V567" s="34"/>
      <c r="W567" s="46">
        <v>0</v>
      </c>
    </row>
    <row r="568" spans="1:23" s="13" customFormat="1" ht="90">
      <c r="A568" s="13" t="s">
        <v>1705</v>
      </c>
      <c r="B568" s="28">
        <v>80204250585</v>
      </c>
      <c r="C568" s="15" t="s">
        <v>84</v>
      </c>
      <c r="D568" s="16" t="s">
        <v>1706</v>
      </c>
      <c r="E568" s="15" t="s">
        <v>48</v>
      </c>
      <c r="F568" s="38"/>
      <c r="G568" s="39"/>
      <c r="I568" s="39"/>
      <c r="J568" s="32" t="s">
        <v>341</v>
      </c>
      <c r="L568" s="16" t="s">
        <v>1707</v>
      </c>
      <c r="Q568" s="35" t="s">
        <v>341</v>
      </c>
      <c r="S568" s="18" t="s">
        <v>1707</v>
      </c>
      <c r="T568" s="46">
        <v>14000</v>
      </c>
      <c r="U568" s="58">
        <v>43782</v>
      </c>
      <c r="V568" s="58">
        <v>44512</v>
      </c>
      <c r="W568" s="84">
        <v>0</v>
      </c>
    </row>
    <row r="569" spans="1:23" s="13" customFormat="1" ht="120">
      <c r="A569" s="14" t="s">
        <v>1710</v>
      </c>
      <c r="B569" s="68" t="s">
        <v>1510</v>
      </c>
      <c r="C569" s="69" t="s">
        <v>84</v>
      </c>
      <c r="D569" s="15" t="s">
        <v>1016</v>
      </c>
      <c r="E569" s="15" t="s">
        <v>43</v>
      </c>
      <c r="F569" s="14"/>
      <c r="G569" s="14"/>
      <c r="H569" s="14"/>
      <c r="I569" s="14"/>
      <c r="J569" s="32" t="s">
        <v>1711</v>
      </c>
      <c r="K569" s="14"/>
      <c r="L569" s="15" t="s">
        <v>1712</v>
      </c>
      <c r="M569" s="14"/>
      <c r="N569" s="14"/>
      <c r="O569" s="14"/>
      <c r="P569" s="14"/>
      <c r="Q569" s="35" t="s">
        <v>1019</v>
      </c>
      <c r="R569" s="14"/>
      <c r="S569" s="28" t="s">
        <v>1713</v>
      </c>
      <c r="T569" s="46">
        <v>120200</v>
      </c>
      <c r="U569" s="58">
        <v>44287</v>
      </c>
      <c r="V569" s="58">
        <v>45382</v>
      </c>
      <c r="W569" s="46">
        <v>0</v>
      </c>
    </row>
    <row r="570" spans="1:23" s="13" customFormat="1" ht="120">
      <c r="A570" s="14" t="s">
        <v>1715</v>
      </c>
      <c r="B570" s="68" t="s">
        <v>1510</v>
      </c>
      <c r="C570" s="69" t="s">
        <v>84</v>
      </c>
      <c r="D570" s="15" t="s">
        <v>1716</v>
      </c>
      <c r="E570" s="15" t="s">
        <v>48</v>
      </c>
      <c r="F570" s="14"/>
      <c r="G570" s="14"/>
      <c r="H570" s="14"/>
      <c r="I570" s="14"/>
      <c r="J570" s="35" t="s">
        <v>324</v>
      </c>
      <c r="K570" s="14"/>
      <c r="L570" s="14" t="s">
        <v>433</v>
      </c>
      <c r="M570" s="14"/>
      <c r="N570" s="14"/>
      <c r="O570" s="14"/>
      <c r="P570" s="14"/>
      <c r="Q570" s="35" t="s">
        <v>324</v>
      </c>
      <c r="R570" s="14"/>
      <c r="S570" s="28" t="s">
        <v>433</v>
      </c>
      <c r="T570" s="46">
        <v>9975</v>
      </c>
      <c r="U570" s="58">
        <v>44136</v>
      </c>
      <c r="V570" s="58">
        <v>44316</v>
      </c>
      <c r="W570" s="46">
        <v>0</v>
      </c>
    </row>
    <row r="571" spans="1:23" s="13" customFormat="1" ht="105">
      <c r="A571" s="14" t="s">
        <v>1717</v>
      </c>
      <c r="B571" s="68" t="s">
        <v>1510</v>
      </c>
      <c r="C571" s="69" t="s">
        <v>84</v>
      </c>
      <c r="D571" s="15" t="s">
        <v>1718</v>
      </c>
      <c r="E571" s="15" t="s">
        <v>48</v>
      </c>
      <c r="F571" s="14"/>
      <c r="G571" s="14"/>
      <c r="H571" s="14"/>
      <c r="I571" s="14"/>
      <c r="J571" s="35" t="s">
        <v>1369</v>
      </c>
      <c r="K571" s="14"/>
      <c r="L571" s="14" t="s">
        <v>1719</v>
      </c>
      <c r="M571" s="14"/>
      <c r="N571" s="14"/>
      <c r="O571" s="14"/>
      <c r="P571" s="14"/>
      <c r="Q571" s="35" t="s">
        <v>1369</v>
      </c>
      <c r="R571" s="14"/>
      <c r="S571" s="14" t="s">
        <v>1719</v>
      </c>
      <c r="T571" s="46">
        <v>10980</v>
      </c>
      <c r="U571" s="58">
        <v>44136</v>
      </c>
      <c r="V571" s="58">
        <v>44316</v>
      </c>
      <c r="W571" s="46">
        <v>0</v>
      </c>
    </row>
    <row r="572" spans="1:23" s="13" customFormat="1" ht="45">
      <c r="A572" s="13" t="s">
        <v>1742</v>
      </c>
      <c r="B572" s="28">
        <v>80204250585</v>
      </c>
      <c r="C572" s="15" t="s">
        <v>84</v>
      </c>
      <c r="D572" s="16" t="s">
        <v>1743</v>
      </c>
      <c r="E572" s="15" t="s">
        <v>48</v>
      </c>
      <c r="G572" s="39"/>
      <c r="I572" s="39"/>
      <c r="J572" s="35" t="s">
        <v>890</v>
      </c>
      <c r="L572" s="16" t="s">
        <v>891</v>
      </c>
      <c r="Q572" s="35" t="s">
        <v>890</v>
      </c>
      <c r="S572" s="18" t="s">
        <v>891</v>
      </c>
      <c r="T572" s="46">
        <v>2100</v>
      </c>
      <c r="U572" s="58">
        <v>43735</v>
      </c>
      <c r="V572" s="58">
        <v>43735</v>
      </c>
      <c r="W572" s="46">
        <v>2100</v>
      </c>
    </row>
    <row r="573" spans="1:23" s="13" customFormat="1" ht="105">
      <c r="A573" s="13" t="s">
        <v>1744</v>
      </c>
      <c r="B573" s="28">
        <v>80204250585</v>
      </c>
      <c r="C573" s="69" t="s">
        <v>84</v>
      </c>
      <c r="D573" s="16" t="s">
        <v>1745</v>
      </c>
      <c r="E573" s="15" t="s">
        <v>48</v>
      </c>
      <c r="G573" s="39"/>
      <c r="I573" s="39"/>
      <c r="J573" s="35" t="s">
        <v>890</v>
      </c>
      <c r="L573" s="16" t="s">
        <v>891</v>
      </c>
      <c r="Q573" s="35" t="s">
        <v>890</v>
      </c>
      <c r="S573" s="18" t="s">
        <v>891</v>
      </c>
      <c r="T573" s="46">
        <v>2200</v>
      </c>
      <c r="U573" s="58">
        <v>43765</v>
      </c>
      <c r="V573" s="58">
        <v>43765</v>
      </c>
      <c r="W573" s="46">
        <v>2200</v>
      </c>
    </row>
    <row r="574" spans="1:23" s="13" customFormat="1" ht="120">
      <c r="A574" s="13" t="s">
        <v>1746</v>
      </c>
      <c r="B574" s="28">
        <v>80204250585</v>
      </c>
      <c r="C574" s="15" t="s">
        <v>84</v>
      </c>
      <c r="D574" s="16" t="s">
        <v>1747</v>
      </c>
      <c r="E574" s="15" t="s">
        <v>48</v>
      </c>
      <c r="G574" s="39"/>
      <c r="I574" s="39"/>
      <c r="J574" s="35" t="s">
        <v>890</v>
      </c>
      <c r="L574" s="16" t="s">
        <v>891</v>
      </c>
      <c r="Q574" s="35" t="s">
        <v>890</v>
      </c>
      <c r="S574" s="18" t="s">
        <v>891</v>
      </c>
      <c r="T574" s="46">
        <v>3000</v>
      </c>
      <c r="U574" s="58">
        <v>43777</v>
      </c>
      <c r="V574" s="58">
        <v>43777</v>
      </c>
      <c r="W574" s="46">
        <v>3000</v>
      </c>
    </row>
    <row r="575" spans="1:23" s="13" customFormat="1" ht="60">
      <c r="A575" s="13" t="s">
        <v>1748</v>
      </c>
      <c r="B575" s="28">
        <v>80204250585</v>
      </c>
      <c r="C575" s="15" t="s">
        <v>84</v>
      </c>
      <c r="D575" s="16" t="s">
        <v>1749</v>
      </c>
      <c r="E575" s="15" t="s">
        <v>48</v>
      </c>
      <c r="G575" s="39"/>
      <c r="I575" s="39"/>
      <c r="J575" s="35" t="s">
        <v>890</v>
      </c>
      <c r="L575" s="16" t="s">
        <v>891</v>
      </c>
      <c r="Q575" s="35" t="s">
        <v>890</v>
      </c>
      <c r="S575" s="18" t="s">
        <v>891</v>
      </c>
      <c r="T575" s="46">
        <v>9500</v>
      </c>
      <c r="U575" s="58">
        <v>43787</v>
      </c>
      <c r="V575" s="58">
        <v>43789</v>
      </c>
      <c r="W575" s="46">
        <v>9500</v>
      </c>
    </row>
    <row r="576" spans="1:23" s="13" customFormat="1" ht="60">
      <c r="A576" s="13" t="s">
        <v>1750</v>
      </c>
      <c r="B576" s="28">
        <v>80204250585</v>
      </c>
      <c r="C576" s="65" t="s">
        <v>84</v>
      </c>
      <c r="D576" s="16" t="s">
        <v>1751</v>
      </c>
      <c r="E576" s="15" t="s">
        <v>48</v>
      </c>
      <c r="J576" s="35" t="s">
        <v>890</v>
      </c>
      <c r="L576" s="16" t="s">
        <v>891</v>
      </c>
      <c r="Q576" s="35" t="s">
        <v>890</v>
      </c>
      <c r="S576" s="18" t="s">
        <v>891</v>
      </c>
      <c r="T576" s="46">
        <v>5700</v>
      </c>
      <c r="U576" s="58">
        <v>43790</v>
      </c>
      <c r="V576" s="58">
        <v>43794</v>
      </c>
      <c r="W576" s="66">
        <v>5700</v>
      </c>
    </row>
    <row r="577" spans="1:23" s="13" customFormat="1" ht="120">
      <c r="A577" s="91" t="s">
        <v>1752</v>
      </c>
      <c r="B577" s="92" t="s">
        <v>98</v>
      </c>
      <c r="C577" s="69" t="s">
        <v>84</v>
      </c>
      <c r="D577" s="16" t="s">
        <v>1753</v>
      </c>
      <c r="E577" s="15" t="s">
        <v>43</v>
      </c>
      <c r="F577" s="16"/>
      <c r="I577" s="14"/>
      <c r="J577" s="32" t="s">
        <v>1754</v>
      </c>
      <c r="L577" s="16" t="s">
        <v>1755</v>
      </c>
      <c r="N577" s="14"/>
      <c r="Q577" s="35">
        <v>12321621000</v>
      </c>
      <c r="R577" s="17"/>
      <c r="S577" s="18" t="s">
        <v>1756</v>
      </c>
      <c r="T577" s="46">
        <v>42000</v>
      </c>
      <c r="U577" s="58">
        <v>42736</v>
      </c>
      <c r="V577" s="58">
        <v>43830</v>
      </c>
      <c r="W577" s="66">
        <v>32159.439999999999</v>
      </c>
    </row>
    <row r="578" spans="1:23" s="13" customFormat="1" ht="75">
      <c r="A578" s="91" t="s">
        <v>1757</v>
      </c>
      <c r="B578" s="14" t="s">
        <v>98</v>
      </c>
      <c r="C578" s="15" t="s">
        <v>84</v>
      </c>
      <c r="D578" s="29" t="s">
        <v>1758</v>
      </c>
      <c r="E578" s="15" t="s">
        <v>51</v>
      </c>
      <c r="F578" s="16" t="s">
        <v>1759</v>
      </c>
      <c r="H578" s="91" t="s">
        <v>1760</v>
      </c>
      <c r="I578" s="14" t="s">
        <v>1761</v>
      </c>
      <c r="J578" s="55"/>
      <c r="K578" s="91"/>
      <c r="L578" s="29"/>
      <c r="M578" s="91" t="s">
        <v>1759</v>
      </c>
      <c r="N578" s="14"/>
      <c r="O578" s="91" t="s">
        <v>1760</v>
      </c>
      <c r="P578" s="13" t="s">
        <v>1761</v>
      </c>
      <c r="Q578" s="93"/>
      <c r="R578" s="17"/>
      <c r="S578" s="94"/>
      <c r="T578" s="46">
        <v>3096408.43</v>
      </c>
      <c r="U578" s="95">
        <v>41806</v>
      </c>
      <c r="V578" s="95">
        <v>44377</v>
      </c>
      <c r="W578" s="66">
        <v>2786580.58</v>
      </c>
    </row>
    <row r="579" spans="1:23" s="13" customFormat="1" ht="120">
      <c r="A579" s="37">
        <v>0</v>
      </c>
      <c r="B579" s="14" t="s">
        <v>98</v>
      </c>
      <c r="C579" s="15" t="s">
        <v>84</v>
      </c>
      <c r="D579" s="15" t="s">
        <v>1762</v>
      </c>
      <c r="E579" s="15" t="s">
        <v>39</v>
      </c>
      <c r="F579" s="15"/>
      <c r="H579" s="14"/>
      <c r="I579" s="14"/>
      <c r="J579" s="32"/>
      <c r="K579" s="14"/>
      <c r="L579" s="15"/>
      <c r="M579" s="14"/>
      <c r="O579" s="14"/>
      <c r="P579" s="14"/>
      <c r="Q579" s="35" t="s">
        <v>1763</v>
      </c>
      <c r="R579" s="14"/>
      <c r="S579" s="67" t="s">
        <v>1764</v>
      </c>
      <c r="T579" s="46">
        <v>2554740</v>
      </c>
      <c r="U579" s="58">
        <v>42552</v>
      </c>
      <c r="V579" s="58">
        <v>46934</v>
      </c>
      <c r="W579" s="66">
        <v>863856.82</v>
      </c>
    </row>
    <row r="580" spans="1:23" s="13" customFormat="1" ht="105">
      <c r="A580" s="13" t="s">
        <v>1765</v>
      </c>
      <c r="B580" s="91" t="s">
        <v>98</v>
      </c>
      <c r="C580" s="29" t="s">
        <v>84</v>
      </c>
      <c r="D580" s="16" t="s">
        <v>1766</v>
      </c>
      <c r="E580" s="15" t="s">
        <v>48</v>
      </c>
      <c r="F580" s="16"/>
      <c r="I580" s="14"/>
      <c r="J580" s="32" t="s">
        <v>1767</v>
      </c>
      <c r="L580" s="16" t="s">
        <v>1768</v>
      </c>
      <c r="N580" s="14"/>
      <c r="Q580" s="35">
        <v>12938480154</v>
      </c>
      <c r="R580" s="17"/>
      <c r="S580" s="18" t="s">
        <v>1769</v>
      </c>
      <c r="T580" s="46">
        <v>36000</v>
      </c>
      <c r="U580" s="58">
        <v>42767</v>
      </c>
      <c r="V580" s="58">
        <v>43861</v>
      </c>
      <c r="W580" s="66">
        <v>34172.92</v>
      </c>
    </row>
    <row r="581" spans="1:23" s="13" customFormat="1" ht="315">
      <c r="A581" s="24" t="s">
        <v>1770</v>
      </c>
      <c r="B581" s="92" t="s">
        <v>98</v>
      </c>
      <c r="C581" s="69" t="s">
        <v>84</v>
      </c>
      <c r="D581" s="15" t="s">
        <v>1771</v>
      </c>
      <c r="E581" s="15" t="s">
        <v>43</v>
      </c>
      <c r="F581" s="15"/>
      <c r="H581" s="14"/>
      <c r="I581" s="14"/>
      <c r="J581" s="32" t="s">
        <v>1017</v>
      </c>
      <c r="K581" s="14"/>
      <c r="L581" s="15" t="s">
        <v>1018</v>
      </c>
      <c r="M581" s="14"/>
      <c r="O581" s="14"/>
      <c r="P581" s="14"/>
      <c r="Q581" s="35" t="s">
        <v>1772</v>
      </c>
      <c r="R581" s="14"/>
      <c r="S581" s="67" t="s">
        <v>1773</v>
      </c>
      <c r="T581" s="46">
        <v>60000</v>
      </c>
      <c r="U581" s="58">
        <v>42928</v>
      </c>
      <c r="V581" s="58">
        <v>44024</v>
      </c>
      <c r="W581" s="66">
        <v>13771.89</v>
      </c>
    </row>
    <row r="582" spans="1:23" s="13" customFormat="1" ht="180">
      <c r="A582" s="14" t="s">
        <v>1774</v>
      </c>
      <c r="B582" s="14" t="s">
        <v>98</v>
      </c>
      <c r="C582" s="15" t="s">
        <v>84</v>
      </c>
      <c r="D582" s="15" t="s">
        <v>1775</v>
      </c>
      <c r="E582" s="15" t="s">
        <v>43</v>
      </c>
      <c r="F582" s="15"/>
      <c r="G582" s="14"/>
      <c r="H582" s="14"/>
      <c r="I582" s="14"/>
      <c r="J582" s="32" t="s">
        <v>1776</v>
      </c>
      <c r="K582" s="14"/>
      <c r="L582" s="15" t="s">
        <v>1777</v>
      </c>
      <c r="M582" s="14"/>
      <c r="N582" s="14"/>
      <c r="O582" s="14"/>
      <c r="Q582" s="35" t="s">
        <v>1778</v>
      </c>
      <c r="R582" s="17"/>
      <c r="S582" s="67" t="s">
        <v>1779</v>
      </c>
      <c r="T582" s="46">
        <v>452751.09</v>
      </c>
      <c r="U582" s="58">
        <v>43160</v>
      </c>
      <c r="V582" s="58">
        <v>44165</v>
      </c>
      <c r="W582" s="66">
        <v>565573.32999999996</v>
      </c>
    </row>
    <row r="583" spans="1:23" s="13" customFormat="1" ht="75">
      <c r="A583" s="24" t="s">
        <v>1780</v>
      </c>
      <c r="B583" s="14" t="s">
        <v>98</v>
      </c>
      <c r="C583" s="15" t="s">
        <v>84</v>
      </c>
      <c r="D583" s="15" t="s">
        <v>1781</v>
      </c>
      <c r="E583" s="15" t="s">
        <v>48</v>
      </c>
      <c r="F583" s="15"/>
      <c r="H583" s="14"/>
      <c r="I583" s="14"/>
      <c r="J583" s="32" t="s">
        <v>1309</v>
      </c>
      <c r="K583" s="14"/>
      <c r="L583" s="15" t="s">
        <v>1308</v>
      </c>
      <c r="M583" s="14"/>
      <c r="O583" s="14"/>
      <c r="P583" s="14"/>
      <c r="Q583" s="35" t="s">
        <v>1309</v>
      </c>
      <c r="R583" s="14"/>
      <c r="S583" s="67" t="s">
        <v>1308</v>
      </c>
      <c r="T583" s="46">
        <v>6336</v>
      </c>
      <c r="U583" s="58">
        <v>43070</v>
      </c>
      <c r="V583" s="58">
        <v>44165</v>
      </c>
      <c r="W583" s="66">
        <v>5280</v>
      </c>
    </row>
    <row r="584" spans="1:23" s="13" customFormat="1" ht="120">
      <c r="A584" s="13" t="s">
        <v>1782</v>
      </c>
      <c r="B584" s="13" t="s">
        <v>98</v>
      </c>
      <c r="C584" s="16" t="s">
        <v>84</v>
      </c>
      <c r="D584" s="16" t="s">
        <v>1783</v>
      </c>
      <c r="E584" s="15" t="s">
        <v>48</v>
      </c>
      <c r="F584" s="16"/>
      <c r="I584" s="14"/>
      <c r="J584" s="32" t="s">
        <v>1784</v>
      </c>
      <c r="L584" s="16" t="s">
        <v>1785</v>
      </c>
      <c r="N584" s="14"/>
      <c r="Q584" s="35" t="s">
        <v>1784</v>
      </c>
      <c r="R584" s="17"/>
      <c r="S584" s="18" t="s">
        <v>1785</v>
      </c>
      <c r="T584" s="46">
        <v>1450</v>
      </c>
      <c r="U584" s="58">
        <v>43080</v>
      </c>
      <c r="V584" s="58">
        <v>43083</v>
      </c>
      <c r="W584" s="66">
        <v>0</v>
      </c>
    </row>
    <row r="585" spans="1:23" s="13" customFormat="1" ht="90">
      <c r="A585" s="13" t="s">
        <v>1786</v>
      </c>
      <c r="B585" s="13" t="s">
        <v>98</v>
      </c>
      <c r="C585" s="16" t="s">
        <v>84</v>
      </c>
      <c r="D585" s="16" t="s">
        <v>1787</v>
      </c>
      <c r="E585" s="15" t="s">
        <v>51</v>
      </c>
      <c r="F585" s="16"/>
      <c r="I585" s="14"/>
      <c r="J585" s="32" t="s">
        <v>1788</v>
      </c>
      <c r="L585" s="16" t="s">
        <v>1789</v>
      </c>
      <c r="N585" s="14"/>
      <c r="Q585" s="35" t="s">
        <v>1788</v>
      </c>
      <c r="R585" s="17"/>
      <c r="S585" s="18" t="s">
        <v>1789</v>
      </c>
      <c r="T585" s="46">
        <v>10543.8</v>
      </c>
      <c r="U585" s="58">
        <v>43132</v>
      </c>
      <c r="V585" s="58">
        <v>44957</v>
      </c>
      <c r="W585" s="66">
        <v>5271.89</v>
      </c>
    </row>
    <row r="586" spans="1:23" s="13" customFormat="1" ht="75">
      <c r="A586" s="13">
        <v>7332591583</v>
      </c>
      <c r="B586" s="91" t="s">
        <v>98</v>
      </c>
      <c r="C586" s="29" t="s">
        <v>84</v>
      </c>
      <c r="D586" s="16" t="s">
        <v>1790</v>
      </c>
      <c r="E586" s="15" t="s">
        <v>39</v>
      </c>
      <c r="F586" s="16"/>
      <c r="I586" s="14"/>
      <c r="J586" s="32" t="s">
        <v>368</v>
      </c>
      <c r="L586" s="16" t="s">
        <v>1791</v>
      </c>
      <c r="N586" s="14"/>
      <c r="Q586" s="35" t="s">
        <v>368</v>
      </c>
      <c r="R586" s="17"/>
      <c r="S586" s="34" t="s">
        <v>369</v>
      </c>
      <c r="T586" s="46">
        <v>113900</v>
      </c>
      <c r="U586" s="58">
        <v>43132</v>
      </c>
      <c r="V586" s="58">
        <v>43861</v>
      </c>
      <c r="W586" s="66">
        <v>113900</v>
      </c>
    </row>
    <row r="587" spans="1:23" s="13" customFormat="1" ht="90">
      <c r="A587" s="24" t="s">
        <v>1792</v>
      </c>
      <c r="B587" s="92" t="s">
        <v>98</v>
      </c>
      <c r="C587" s="69" t="s">
        <v>84</v>
      </c>
      <c r="D587" s="15" t="s">
        <v>1793</v>
      </c>
      <c r="E587" s="15" t="s">
        <v>48</v>
      </c>
      <c r="F587" s="15"/>
      <c r="H587" s="14"/>
      <c r="I587" s="14"/>
      <c r="J587" s="32" t="s">
        <v>1794</v>
      </c>
      <c r="K587" s="14"/>
      <c r="L587" s="15" t="s">
        <v>1795</v>
      </c>
      <c r="M587" s="14"/>
      <c r="O587" s="14"/>
      <c r="P587" s="14"/>
      <c r="Q587" s="35" t="s">
        <v>1796</v>
      </c>
      <c r="R587" s="14"/>
      <c r="S587" s="67" t="s">
        <v>1797</v>
      </c>
      <c r="T587" s="46">
        <v>21475.09</v>
      </c>
      <c r="U587" s="58">
        <v>43160</v>
      </c>
      <c r="V587" s="58">
        <v>44255</v>
      </c>
      <c r="W587" s="66">
        <v>17977.09</v>
      </c>
    </row>
    <row r="588" spans="1:23" s="13" customFormat="1" ht="105">
      <c r="A588" s="13" t="s">
        <v>1798</v>
      </c>
      <c r="B588" s="13" t="s">
        <v>98</v>
      </c>
      <c r="C588" s="16" t="s">
        <v>84</v>
      </c>
      <c r="D588" s="16" t="s">
        <v>1799</v>
      </c>
      <c r="E588" s="15" t="s">
        <v>51</v>
      </c>
      <c r="F588" s="16"/>
      <c r="I588" s="14"/>
      <c r="J588" s="32" t="s">
        <v>1800</v>
      </c>
      <c r="L588" s="16" t="s">
        <v>1801</v>
      </c>
      <c r="N588" s="14"/>
      <c r="Q588" s="35" t="s">
        <v>1800</v>
      </c>
      <c r="R588" s="17"/>
      <c r="S588" s="18" t="s">
        <v>1801</v>
      </c>
      <c r="T588" s="46">
        <v>652120</v>
      </c>
      <c r="U588" s="58">
        <v>43143</v>
      </c>
      <c r="V588" s="58">
        <v>44238</v>
      </c>
      <c r="W588" s="66">
        <v>548769.31999999995</v>
      </c>
    </row>
    <row r="589" spans="1:23" s="13" customFormat="1" ht="90">
      <c r="A589" s="37">
        <v>7398878347</v>
      </c>
      <c r="B589" s="92" t="s">
        <v>98</v>
      </c>
      <c r="C589" s="69" t="s">
        <v>84</v>
      </c>
      <c r="D589" s="15" t="s">
        <v>1802</v>
      </c>
      <c r="E589" s="15" t="s">
        <v>51</v>
      </c>
      <c r="F589" s="15"/>
      <c r="H589" s="14"/>
      <c r="I589" s="14"/>
      <c r="J589" s="32" t="s">
        <v>1803</v>
      </c>
      <c r="K589" s="14"/>
      <c r="L589" s="15" t="s">
        <v>1804</v>
      </c>
      <c r="M589" s="14"/>
      <c r="O589" s="14"/>
      <c r="P589" s="14"/>
      <c r="Q589" s="35" t="s">
        <v>1803</v>
      </c>
      <c r="R589" s="14"/>
      <c r="S589" s="67" t="s">
        <v>1804</v>
      </c>
      <c r="T589" s="46">
        <v>180000</v>
      </c>
      <c r="U589" s="58">
        <v>43191</v>
      </c>
      <c r="V589" s="58">
        <v>43555</v>
      </c>
      <c r="W589" s="66">
        <v>136681.85999999999</v>
      </c>
    </row>
    <row r="590" spans="1:23" s="13" customFormat="1" ht="135">
      <c r="A590" s="24" t="s">
        <v>1805</v>
      </c>
      <c r="B590" s="14" t="s">
        <v>98</v>
      </c>
      <c r="C590" s="15" t="s">
        <v>84</v>
      </c>
      <c r="D590" s="15" t="s">
        <v>1806</v>
      </c>
      <c r="E590" s="15" t="s">
        <v>43</v>
      </c>
      <c r="F590" s="15"/>
      <c r="H590" s="14"/>
      <c r="I590" s="14"/>
      <c r="J590" s="32" t="s">
        <v>1807</v>
      </c>
      <c r="K590" s="14"/>
      <c r="L590" s="15" t="s">
        <v>1808</v>
      </c>
      <c r="M590" s="14"/>
      <c r="O590" s="14"/>
      <c r="P590" s="14"/>
      <c r="Q590" s="35" t="s">
        <v>330</v>
      </c>
      <c r="R590" s="14"/>
      <c r="S590" s="67" t="s">
        <v>331</v>
      </c>
      <c r="T590" s="46">
        <v>0</v>
      </c>
      <c r="U590" s="58">
        <v>43449</v>
      </c>
      <c r="V590" s="58">
        <v>44179</v>
      </c>
      <c r="W590" s="66">
        <v>132</v>
      </c>
    </row>
    <row r="591" spans="1:23" s="13" customFormat="1" ht="60">
      <c r="A591" s="13" t="s">
        <v>1809</v>
      </c>
      <c r="B591" s="91" t="s">
        <v>98</v>
      </c>
      <c r="C591" s="29" t="s">
        <v>84</v>
      </c>
      <c r="D591" s="16" t="s">
        <v>1810</v>
      </c>
      <c r="E591" s="15" t="s">
        <v>51</v>
      </c>
      <c r="F591" s="16"/>
      <c r="I591" s="14"/>
      <c r="J591" s="32" t="s">
        <v>1811</v>
      </c>
      <c r="L591" s="16" t="s">
        <v>1812</v>
      </c>
      <c r="N591" s="14"/>
      <c r="Q591" s="35" t="s">
        <v>1811</v>
      </c>
      <c r="R591" s="17"/>
      <c r="S591" s="18" t="s">
        <v>1812</v>
      </c>
      <c r="T591" s="46">
        <v>80000</v>
      </c>
      <c r="U591" s="58">
        <v>43313</v>
      </c>
      <c r="V591" s="58">
        <v>43677</v>
      </c>
      <c r="W591" s="66">
        <v>32302.76</v>
      </c>
    </row>
    <row r="592" spans="1:23" s="13" customFormat="1" ht="90">
      <c r="A592" s="24" t="s">
        <v>1813</v>
      </c>
      <c r="B592" s="92" t="s">
        <v>98</v>
      </c>
      <c r="C592" s="69" t="s">
        <v>84</v>
      </c>
      <c r="D592" s="15" t="s">
        <v>1814</v>
      </c>
      <c r="E592" s="15" t="s">
        <v>48</v>
      </c>
      <c r="F592" s="15"/>
      <c r="H592" s="14"/>
      <c r="I592" s="14"/>
      <c r="J592" s="32" t="s">
        <v>324</v>
      </c>
      <c r="K592" s="14"/>
      <c r="L592" s="15" t="s">
        <v>325</v>
      </c>
      <c r="M592" s="14"/>
      <c r="O592" s="14"/>
      <c r="P592" s="14"/>
      <c r="Q592" s="35" t="s">
        <v>324</v>
      </c>
      <c r="R592" s="14"/>
      <c r="S592" s="67" t="s">
        <v>325</v>
      </c>
      <c r="T592" s="46">
        <v>21397.7</v>
      </c>
      <c r="U592" s="58">
        <v>43313</v>
      </c>
      <c r="V592" s="58">
        <v>43465</v>
      </c>
      <c r="W592" s="66">
        <v>7233.83</v>
      </c>
    </row>
    <row r="593" spans="1:23" s="13" customFormat="1" ht="90">
      <c r="A593" s="13" t="s">
        <v>1815</v>
      </c>
      <c r="B593" s="13" t="s">
        <v>98</v>
      </c>
      <c r="C593" s="16" t="s">
        <v>84</v>
      </c>
      <c r="D593" s="16" t="s">
        <v>1814</v>
      </c>
      <c r="E593" s="15" t="s">
        <v>48</v>
      </c>
      <c r="F593" s="16"/>
      <c r="I593" s="14"/>
      <c r="J593" s="32" t="s">
        <v>324</v>
      </c>
      <c r="L593" s="16" t="s">
        <v>325</v>
      </c>
      <c r="N593" s="14"/>
      <c r="Q593" s="35" t="s">
        <v>324</v>
      </c>
      <c r="R593" s="17"/>
      <c r="S593" s="18" t="s">
        <v>325</v>
      </c>
      <c r="T593" s="46">
        <v>14768.74</v>
      </c>
      <c r="U593" s="58">
        <v>43466</v>
      </c>
      <c r="V593" s="58">
        <v>43555</v>
      </c>
      <c r="W593" s="96">
        <v>8119.24</v>
      </c>
    </row>
    <row r="594" spans="1:23" s="13" customFormat="1" ht="60">
      <c r="A594" s="13" t="s">
        <v>1816</v>
      </c>
      <c r="B594" s="91" t="s">
        <v>98</v>
      </c>
      <c r="C594" s="29" t="s">
        <v>84</v>
      </c>
      <c r="D594" s="16" t="s">
        <v>1817</v>
      </c>
      <c r="E594" s="15" t="s">
        <v>39</v>
      </c>
      <c r="F594" s="16"/>
      <c r="I594" s="14"/>
      <c r="J594" s="32"/>
      <c r="K594" s="13" t="s">
        <v>1818</v>
      </c>
      <c r="L594" s="16" t="s">
        <v>1819</v>
      </c>
      <c r="N594" s="14"/>
      <c r="Q594" s="35"/>
      <c r="R594" s="13" t="s">
        <v>1818</v>
      </c>
      <c r="S594" s="18" t="s">
        <v>1819</v>
      </c>
      <c r="T594" s="46">
        <v>4455</v>
      </c>
      <c r="U594" s="58">
        <v>43520</v>
      </c>
      <c r="V594" s="58">
        <v>43884</v>
      </c>
      <c r="W594" s="66">
        <v>4455</v>
      </c>
    </row>
    <row r="595" spans="1:23" s="13" customFormat="1" ht="75">
      <c r="A595" s="24" t="s">
        <v>1820</v>
      </c>
      <c r="B595" s="14" t="s">
        <v>98</v>
      </c>
      <c r="C595" s="15" t="s">
        <v>84</v>
      </c>
      <c r="D595" s="15" t="s">
        <v>1821</v>
      </c>
      <c r="E595" s="15" t="s">
        <v>51</v>
      </c>
      <c r="F595" s="15"/>
      <c r="H595" s="14"/>
      <c r="I595" s="14"/>
      <c r="J595" s="32" t="s">
        <v>1803</v>
      </c>
      <c r="K595" s="14"/>
      <c r="L595" s="15" t="s">
        <v>1822</v>
      </c>
      <c r="M595" s="14"/>
      <c r="O595" s="14"/>
      <c r="P595" s="14"/>
      <c r="Q595" s="35" t="s">
        <v>1803</v>
      </c>
      <c r="R595" s="14"/>
      <c r="S595" s="67" t="s">
        <v>1822</v>
      </c>
      <c r="T595" s="46">
        <v>180000</v>
      </c>
      <c r="U595" s="58">
        <v>43556</v>
      </c>
      <c r="V595" s="58">
        <v>43921</v>
      </c>
      <c r="W595" s="66">
        <v>128339.1</v>
      </c>
    </row>
    <row r="596" spans="1:23" s="13" customFormat="1" ht="45">
      <c r="A596" s="24" t="s">
        <v>1823</v>
      </c>
      <c r="B596" s="14" t="s">
        <v>98</v>
      </c>
      <c r="C596" s="15" t="s">
        <v>84</v>
      </c>
      <c r="D596" s="15" t="s">
        <v>1824</v>
      </c>
      <c r="E596" s="15" t="s">
        <v>39</v>
      </c>
      <c r="F596" s="15"/>
      <c r="H596" s="14"/>
      <c r="I596" s="14"/>
      <c r="J596" s="32" t="s">
        <v>290</v>
      </c>
      <c r="K596" s="14"/>
      <c r="L596" s="15" t="s">
        <v>1825</v>
      </c>
      <c r="M596" s="14"/>
      <c r="O596" s="14"/>
      <c r="P596" s="14"/>
      <c r="Q596" s="35" t="s">
        <v>290</v>
      </c>
      <c r="R596" s="14"/>
      <c r="S596" s="67" t="s">
        <v>1825</v>
      </c>
      <c r="T596" s="46">
        <v>173.07</v>
      </c>
      <c r="U596" s="58">
        <v>43547</v>
      </c>
      <c r="V596" s="58">
        <v>43912</v>
      </c>
      <c r="W596" s="96">
        <v>173.07</v>
      </c>
    </row>
    <row r="597" spans="1:23" s="13" customFormat="1" ht="90">
      <c r="A597" s="13" t="s">
        <v>1826</v>
      </c>
      <c r="B597" s="91" t="s">
        <v>98</v>
      </c>
      <c r="C597" s="29" t="s">
        <v>84</v>
      </c>
      <c r="D597" s="16" t="s">
        <v>1814</v>
      </c>
      <c r="E597" s="15" t="s">
        <v>48</v>
      </c>
      <c r="F597" s="16"/>
      <c r="I597" s="14"/>
      <c r="J597" s="32" t="s">
        <v>324</v>
      </c>
      <c r="L597" s="16" t="s">
        <v>325</v>
      </c>
      <c r="N597" s="14"/>
      <c r="Q597" s="35" t="s">
        <v>324</v>
      </c>
      <c r="R597" s="17"/>
      <c r="S597" s="18" t="s">
        <v>325</v>
      </c>
      <c r="T597" s="46">
        <v>11048.74</v>
      </c>
      <c r="U597" s="58">
        <v>43556</v>
      </c>
      <c r="V597" s="58">
        <v>43646</v>
      </c>
      <c r="W597" s="66">
        <v>2400.9899999999998</v>
      </c>
    </row>
    <row r="598" spans="1:23" s="13" customFormat="1" ht="75">
      <c r="A598" s="13" t="s">
        <v>1827</v>
      </c>
      <c r="B598" s="13" t="s">
        <v>98</v>
      </c>
      <c r="C598" s="16" t="s">
        <v>84</v>
      </c>
      <c r="D598" s="16" t="s">
        <v>1828</v>
      </c>
      <c r="E598" s="15" t="s">
        <v>51</v>
      </c>
      <c r="F598" s="16"/>
      <c r="I598" s="14"/>
      <c r="J598" s="32" t="s">
        <v>528</v>
      </c>
      <c r="L598" s="16" t="s">
        <v>1829</v>
      </c>
      <c r="N598" s="14"/>
      <c r="Q598" s="35" t="s">
        <v>528</v>
      </c>
      <c r="S598" s="18" t="s">
        <v>1829</v>
      </c>
      <c r="T598" s="46">
        <v>1926.23</v>
      </c>
      <c r="U598" s="58">
        <v>43559</v>
      </c>
      <c r="V598" s="58">
        <v>44585</v>
      </c>
      <c r="W598" s="66">
        <v>273.70999999999998</v>
      </c>
    </row>
    <row r="599" spans="1:23" s="13" customFormat="1" ht="60">
      <c r="A599" s="13" t="s">
        <v>1830</v>
      </c>
      <c r="B599" s="91" t="s">
        <v>98</v>
      </c>
      <c r="C599" s="29" t="s">
        <v>84</v>
      </c>
      <c r="D599" s="16" t="s">
        <v>1831</v>
      </c>
      <c r="E599" s="15" t="s">
        <v>51</v>
      </c>
      <c r="F599" s="16"/>
      <c r="I599" s="14"/>
      <c r="J599" s="32" t="s">
        <v>1811</v>
      </c>
      <c r="L599" s="16" t="s">
        <v>1812</v>
      </c>
      <c r="N599" s="14"/>
      <c r="Q599" s="35" t="s">
        <v>1811</v>
      </c>
      <c r="S599" s="18" t="s">
        <v>1812</v>
      </c>
      <c r="T599" s="46">
        <v>80000</v>
      </c>
      <c r="U599" s="58">
        <v>43678</v>
      </c>
      <c r="V599" s="58">
        <v>44043</v>
      </c>
      <c r="W599" s="66">
        <v>27372.7</v>
      </c>
    </row>
    <row r="600" spans="1:23" s="13" customFormat="1" ht="60">
      <c r="A600" s="24" t="s">
        <v>1035</v>
      </c>
      <c r="B600" s="14" t="s">
        <v>98</v>
      </c>
      <c r="C600" s="15" t="s">
        <v>84</v>
      </c>
      <c r="D600" s="15" t="s">
        <v>1832</v>
      </c>
      <c r="E600" s="15" t="s">
        <v>39</v>
      </c>
      <c r="F600" s="15"/>
      <c r="H600" s="14"/>
      <c r="I600" s="14"/>
      <c r="J600" s="32" t="s">
        <v>1188</v>
      </c>
      <c r="K600" s="14"/>
      <c r="L600" s="15" t="s">
        <v>1833</v>
      </c>
      <c r="M600" s="14"/>
      <c r="O600" s="14"/>
      <c r="P600" s="14"/>
      <c r="Q600" s="35" t="s">
        <v>1188</v>
      </c>
      <c r="R600" s="14"/>
      <c r="S600" s="67" t="s">
        <v>1833</v>
      </c>
      <c r="T600" s="46">
        <v>950</v>
      </c>
      <c r="U600" s="58">
        <v>43647</v>
      </c>
      <c r="V600" s="58">
        <v>44012</v>
      </c>
      <c r="W600" s="66">
        <v>950</v>
      </c>
    </row>
    <row r="601" spans="1:23" s="13" customFormat="1" ht="90">
      <c r="A601" s="24" t="s">
        <v>1834</v>
      </c>
      <c r="B601" s="92" t="s">
        <v>98</v>
      </c>
      <c r="C601" s="69" t="s">
        <v>84</v>
      </c>
      <c r="D601" s="15" t="s">
        <v>1814</v>
      </c>
      <c r="E601" s="15" t="s">
        <v>48</v>
      </c>
      <c r="F601" s="15"/>
      <c r="H601" s="14"/>
      <c r="I601" s="14"/>
      <c r="J601" s="32" t="s">
        <v>324</v>
      </c>
      <c r="K601" s="14"/>
      <c r="L601" s="15" t="s">
        <v>325</v>
      </c>
      <c r="M601" s="14"/>
      <c r="O601" s="14"/>
      <c r="P601" s="14"/>
      <c r="Q601" s="35" t="s">
        <v>324</v>
      </c>
      <c r="R601" s="14"/>
      <c r="S601" s="67" t="s">
        <v>325</v>
      </c>
      <c r="T601" s="46">
        <v>14094.12</v>
      </c>
      <c r="U601" s="58">
        <v>43647</v>
      </c>
      <c r="V601" s="58">
        <v>43769</v>
      </c>
      <c r="W601" s="96">
        <v>2580.3200000000002</v>
      </c>
    </row>
    <row r="602" spans="1:23" s="13" customFormat="1" ht="75">
      <c r="A602" s="18" t="s">
        <v>1835</v>
      </c>
      <c r="B602" s="13" t="s">
        <v>98</v>
      </c>
      <c r="C602" s="16" t="s">
        <v>84</v>
      </c>
      <c r="D602" s="16" t="s">
        <v>1836</v>
      </c>
      <c r="E602" s="15" t="s">
        <v>48</v>
      </c>
      <c r="I602" s="32"/>
      <c r="J602" s="33" t="s">
        <v>104</v>
      </c>
      <c r="L602" s="13" t="s">
        <v>105</v>
      </c>
      <c r="N602" s="35"/>
      <c r="P602" s="16"/>
      <c r="Q602" s="33" t="s">
        <v>104</v>
      </c>
      <c r="S602" s="34" t="s">
        <v>105</v>
      </c>
      <c r="T602" s="83">
        <v>3870.36</v>
      </c>
      <c r="U602" s="58">
        <v>43724</v>
      </c>
      <c r="V602" s="58">
        <v>47011</v>
      </c>
      <c r="W602" s="97">
        <v>322.5</v>
      </c>
    </row>
    <row r="603" spans="1:23" s="13" customFormat="1" ht="60">
      <c r="A603" s="18" t="s">
        <v>1683</v>
      </c>
      <c r="B603" s="91" t="s">
        <v>98</v>
      </c>
      <c r="C603" s="29" t="s">
        <v>84</v>
      </c>
      <c r="D603" s="16" t="s">
        <v>1837</v>
      </c>
      <c r="E603" s="15" t="s">
        <v>48</v>
      </c>
      <c r="I603" s="32"/>
      <c r="J603" s="33" t="s">
        <v>1838</v>
      </c>
      <c r="L603" s="16" t="s">
        <v>1839</v>
      </c>
      <c r="N603" s="35"/>
      <c r="P603" s="16"/>
      <c r="Q603" s="90" t="s">
        <v>1840</v>
      </c>
      <c r="R603" s="98"/>
      <c r="S603" s="18" t="s">
        <v>1756</v>
      </c>
      <c r="T603" s="83">
        <v>37500</v>
      </c>
      <c r="U603" s="58">
        <v>43831</v>
      </c>
      <c r="V603" s="58">
        <v>44926</v>
      </c>
      <c r="W603" s="84">
        <v>7620.38</v>
      </c>
    </row>
    <row r="604" spans="1:23" s="13" customFormat="1" ht="90">
      <c r="A604" s="18" t="s">
        <v>1841</v>
      </c>
      <c r="B604" s="13" t="s">
        <v>98</v>
      </c>
      <c r="C604" s="16" t="s">
        <v>84</v>
      </c>
      <c r="D604" s="16" t="s">
        <v>1842</v>
      </c>
      <c r="E604" s="15" t="s">
        <v>51</v>
      </c>
      <c r="I604" s="32"/>
      <c r="J604" s="72" t="s">
        <v>144</v>
      </c>
      <c r="L604" s="34" t="s">
        <v>1843</v>
      </c>
      <c r="N604" s="35"/>
      <c r="P604" s="16"/>
      <c r="Q604" s="72" t="s">
        <v>144</v>
      </c>
      <c r="R604" s="98"/>
      <c r="S604" s="18" t="s">
        <v>1843</v>
      </c>
      <c r="T604" s="83">
        <v>10254</v>
      </c>
      <c r="U604" s="58">
        <v>43739</v>
      </c>
      <c r="V604" s="58">
        <v>45565</v>
      </c>
      <c r="W604" s="84">
        <v>1538.09</v>
      </c>
    </row>
    <row r="605" spans="1:23" s="13" customFormat="1" ht="135">
      <c r="A605" s="18" t="s">
        <v>1844</v>
      </c>
      <c r="B605" s="91" t="s">
        <v>98</v>
      </c>
      <c r="C605" s="29" t="s">
        <v>84</v>
      </c>
      <c r="D605" s="16" t="s">
        <v>1845</v>
      </c>
      <c r="E605" s="15" t="s">
        <v>48</v>
      </c>
      <c r="I605" s="32"/>
      <c r="J605" s="32" t="s">
        <v>1846</v>
      </c>
      <c r="L605" s="34" t="s">
        <v>1847</v>
      </c>
      <c r="N605" s="35"/>
      <c r="P605" s="16"/>
      <c r="Q605" s="90" t="s">
        <v>1846</v>
      </c>
      <c r="R605" s="98"/>
      <c r="S605" s="18" t="s">
        <v>1847</v>
      </c>
      <c r="T605" s="83">
        <v>17071.150000000001</v>
      </c>
      <c r="U605" s="58">
        <v>43753</v>
      </c>
      <c r="V605" s="58">
        <v>43830</v>
      </c>
      <c r="W605" s="97">
        <v>17071.150000000001</v>
      </c>
    </row>
    <row r="606" spans="1:23" s="13" customFormat="1" ht="405">
      <c r="A606" s="18" t="s">
        <v>1848</v>
      </c>
      <c r="B606" s="91" t="s">
        <v>98</v>
      </c>
      <c r="C606" s="29" t="s">
        <v>84</v>
      </c>
      <c r="D606" s="16" t="s">
        <v>1849</v>
      </c>
      <c r="E606" s="15" t="s">
        <v>43</v>
      </c>
      <c r="I606" s="32"/>
      <c r="J606" s="99" t="s">
        <v>1850</v>
      </c>
      <c r="L606" s="36" t="s">
        <v>1851</v>
      </c>
      <c r="N606" s="35"/>
      <c r="P606" s="16"/>
      <c r="Q606" s="90" t="s">
        <v>1852</v>
      </c>
      <c r="R606" s="98"/>
      <c r="S606" s="18" t="s">
        <v>1853</v>
      </c>
      <c r="T606" s="83">
        <f>195000-(195000*0.217)</f>
        <v>152685</v>
      </c>
      <c r="U606" s="58">
        <v>43812</v>
      </c>
      <c r="V606" s="100">
        <v>44907</v>
      </c>
      <c r="W606" s="97">
        <v>0</v>
      </c>
    </row>
    <row r="607" spans="1:23" s="13" customFormat="1" ht="90">
      <c r="A607" s="24" t="s">
        <v>1854</v>
      </c>
      <c r="B607" s="14" t="s">
        <v>98</v>
      </c>
      <c r="C607" s="15" t="s">
        <v>84</v>
      </c>
      <c r="D607" s="15" t="s">
        <v>1814</v>
      </c>
      <c r="E607" s="15" t="s">
        <v>48</v>
      </c>
      <c r="F607" s="15"/>
      <c r="H607" s="14"/>
      <c r="I607" s="14"/>
      <c r="J607" s="32" t="s">
        <v>324</v>
      </c>
      <c r="K607" s="14"/>
      <c r="L607" s="15" t="s">
        <v>325</v>
      </c>
      <c r="M607" s="14"/>
      <c r="O607" s="14"/>
      <c r="P607" s="14"/>
      <c r="Q607" s="35" t="s">
        <v>324</v>
      </c>
      <c r="R607" s="14"/>
      <c r="S607" s="67" t="s">
        <v>325</v>
      </c>
      <c r="T607" s="46">
        <v>9149.7800000000007</v>
      </c>
      <c r="U607" s="58">
        <v>43770</v>
      </c>
      <c r="V607" s="58">
        <v>43951</v>
      </c>
      <c r="W607" s="66">
        <v>0</v>
      </c>
    </row>
    <row r="608" spans="1:23" s="13" customFormat="1" ht="105">
      <c r="A608" s="24" t="s">
        <v>1855</v>
      </c>
      <c r="B608" s="14" t="s">
        <v>98</v>
      </c>
      <c r="C608" s="15" t="s">
        <v>84</v>
      </c>
      <c r="D608" s="15" t="s">
        <v>1856</v>
      </c>
      <c r="E608" s="15" t="s">
        <v>48</v>
      </c>
      <c r="F608" s="15"/>
      <c r="H608" s="14"/>
      <c r="I608" s="14"/>
      <c r="J608" s="32" t="s">
        <v>1369</v>
      </c>
      <c r="K608" s="14"/>
      <c r="L608" s="15" t="s">
        <v>1370</v>
      </c>
      <c r="M608" s="14"/>
      <c r="O608" s="14"/>
      <c r="P608" s="14"/>
      <c r="Q608" s="32" t="s">
        <v>1369</v>
      </c>
      <c r="R608" s="14"/>
      <c r="S608" s="70" t="s">
        <v>1370</v>
      </c>
      <c r="T608" s="46">
        <v>4605</v>
      </c>
      <c r="U608" s="58">
        <v>43770</v>
      </c>
      <c r="V608" s="58">
        <v>43951</v>
      </c>
      <c r="W608" s="66">
        <v>1659.75</v>
      </c>
    </row>
    <row r="609" spans="1:23" s="13" customFormat="1" ht="75">
      <c r="A609" s="13" t="s">
        <v>1857</v>
      </c>
      <c r="B609" s="65" t="s">
        <v>98</v>
      </c>
      <c r="C609" s="65" t="s">
        <v>84</v>
      </c>
      <c r="D609" s="16" t="s">
        <v>1858</v>
      </c>
      <c r="E609" s="15" t="s">
        <v>48</v>
      </c>
      <c r="F609" s="16"/>
      <c r="J609" s="33" t="s">
        <v>1859</v>
      </c>
      <c r="L609" s="16" t="s">
        <v>1860</v>
      </c>
      <c r="Q609" s="51" t="s">
        <v>1859</v>
      </c>
      <c r="S609" s="18" t="s">
        <v>1860</v>
      </c>
      <c r="T609" s="46">
        <v>15997</v>
      </c>
      <c r="U609" s="58">
        <v>43810</v>
      </c>
      <c r="V609" s="58">
        <v>43840</v>
      </c>
      <c r="W609" s="66">
        <v>15997</v>
      </c>
    </row>
    <row r="610" spans="1:23" s="13" customFormat="1" ht="60">
      <c r="A610" s="13" t="s">
        <v>1861</v>
      </c>
      <c r="B610" s="65" t="s">
        <v>98</v>
      </c>
      <c r="C610" s="65" t="s">
        <v>84</v>
      </c>
      <c r="D610" s="16" t="s">
        <v>1862</v>
      </c>
      <c r="E610" s="15" t="s">
        <v>39</v>
      </c>
      <c r="F610" s="16"/>
      <c r="I610" s="14"/>
      <c r="J610" s="32" t="s">
        <v>368</v>
      </c>
      <c r="L610" s="16" t="s">
        <v>1791</v>
      </c>
      <c r="N610" s="14"/>
      <c r="Q610" s="35" t="s">
        <v>368</v>
      </c>
      <c r="R610" s="17"/>
      <c r="S610" s="34" t="s">
        <v>369</v>
      </c>
      <c r="T610" s="46">
        <v>179400</v>
      </c>
      <c r="U610" s="58">
        <v>43862</v>
      </c>
      <c r="V610" s="58">
        <v>44957</v>
      </c>
      <c r="W610" s="66">
        <v>59800</v>
      </c>
    </row>
    <row r="611" spans="1:23" s="13" customFormat="1" ht="120">
      <c r="A611" s="13" t="s">
        <v>1863</v>
      </c>
      <c r="B611" s="65" t="s">
        <v>98</v>
      </c>
      <c r="C611" s="65" t="s">
        <v>84</v>
      </c>
      <c r="D611" s="16" t="s">
        <v>1864</v>
      </c>
      <c r="E611" s="15" t="s">
        <v>48</v>
      </c>
      <c r="F611" s="16"/>
      <c r="I611" s="14"/>
      <c r="J611" s="32" t="s">
        <v>1865</v>
      </c>
      <c r="L611" s="16" t="s">
        <v>1866</v>
      </c>
      <c r="N611" s="14"/>
      <c r="Q611" s="35" t="s">
        <v>1865</v>
      </c>
      <c r="R611" s="17"/>
      <c r="S611" s="18" t="s">
        <v>1866</v>
      </c>
      <c r="T611" s="46">
        <v>7748</v>
      </c>
      <c r="U611" s="58">
        <v>43770</v>
      </c>
      <c r="V611" s="58">
        <v>44377</v>
      </c>
      <c r="W611" s="66">
        <v>3486.59</v>
      </c>
    </row>
    <row r="612" spans="1:23" s="13" customFormat="1" ht="105">
      <c r="A612" s="13" t="s">
        <v>1867</v>
      </c>
      <c r="B612" s="65" t="s">
        <v>98</v>
      </c>
      <c r="C612" s="65" t="s">
        <v>84</v>
      </c>
      <c r="D612" s="16" t="s">
        <v>1868</v>
      </c>
      <c r="E612" s="15" t="s">
        <v>48</v>
      </c>
      <c r="F612" s="16"/>
      <c r="I612" s="14"/>
      <c r="J612" s="32" t="s">
        <v>1869</v>
      </c>
      <c r="L612" s="16" t="s">
        <v>1870</v>
      </c>
      <c r="N612" s="14"/>
      <c r="Q612" s="35" t="s">
        <v>1869</v>
      </c>
      <c r="R612" s="17"/>
      <c r="S612" s="16" t="s">
        <v>1870</v>
      </c>
      <c r="T612" s="46">
        <v>780</v>
      </c>
      <c r="U612" s="58">
        <v>43794</v>
      </c>
      <c r="V612" s="58">
        <v>43830</v>
      </c>
      <c r="W612" s="66">
        <v>780</v>
      </c>
    </row>
    <row r="613" spans="1:23" s="13" customFormat="1" ht="75">
      <c r="A613" s="13" t="s">
        <v>1871</v>
      </c>
      <c r="B613" s="65" t="s">
        <v>98</v>
      </c>
      <c r="C613" s="65" t="s">
        <v>84</v>
      </c>
      <c r="D613" s="16" t="s">
        <v>1872</v>
      </c>
      <c r="E613" s="15" t="s">
        <v>48</v>
      </c>
      <c r="F613" s="16"/>
      <c r="I613" s="14"/>
      <c r="J613" s="32" t="s">
        <v>1873</v>
      </c>
      <c r="L613" s="18" t="s">
        <v>1874</v>
      </c>
      <c r="N613" s="14"/>
      <c r="Q613" s="35" t="s">
        <v>1873</v>
      </c>
      <c r="R613" s="17"/>
      <c r="S613" s="18" t="s">
        <v>1874</v>
      </c>
      <c r="T613" s="46">
        <v>3100</v>
      </c>
      <c r="U613" s="58">
        <v>43812</v>
      </c>
      <c r="V613" s="58">
        <v>43857</v>
      </c>
      <c r="W613" s="66">
        <v>3100</v>
      </c>
    </row>
    <row r="614" spans="1:23" s="13" customFormat="1" ht="105">
      <c r="A614" s="91" t="s">
        <v>1875</v>
      </c>
      <c r="B614" s="65" t="s">
        <v>98</v>
      </c>
      <c r="C614" s="65" t="s">
        <v>84</v>
      </c>
      <c r="D614" s="29" t="s">
        <v>1876</v>
      </c>
      <c r="E614" s="15" t="s">
        <v>48</v>
      </c>
      <c r="F614" s="16"/>
      <c r="H614" s="91"/>
      <c r="I614" s="14"/>
      <c r="J614" s="55" t="s">
        <v>1877</v>
      </c>
      <c r="K614" s="91"/>
      <c r="L614" s="29" t="s">
        <v>1878</v>
      </c>
      <c r="M614" s="91"/>
      <c r="N614" s="14"/>
      <c r="O614" s="91"/>
      <c r="Q614" s="93" t="s">
        <v>1877</v>
      </c>
      <c r="R614" s="17"/>
      <c r="S614" s="94" t="s">
        <v>1878</v>
      </c>
      <c r="T614" s="46">
        <v>500</v>
      </c>
      <c r="U614" s="95">
        <v>43831</v>
      </c>
      <c r="V614" s="95">
        <v>44196</v>
      </c>
      <c r="W614" s="66">
        <v>500</v>
      </c>
    </row>
    <row r="615" spans="1:23" s="13" customFormat="1" ht="60">
      <c r="A615" s="14" t="s">
        <v>1879</v>
      </c>
      <c r="B615" s="65" t="s">
        <v>98</v>
      </c>
      <c r="C615" s="65" t="s">
        <v>84</v>
      </c>
      <c r="D615" s="16" t="s">
        <v>1880</v>
      </c>
      <c r="E615" s="15" t="s">
        <v>39</v>
      </c>
      <c r="F615" s="14"/>
      <c r="G615" s="14"/>
      <c r="H615" s="14"/>
      <c r="I615" s="14"/>
      <c r="J615" s="35"/>
      <c r="K615" s="14" t="s">
        <v>1818</v>
      </c>
      <c r="L615" s="15" t="s">
        <v>1881</v>
      </c>
      <c r="M615" s="14"/>
      <c r="N615" s="14"/>
      <c r="O615" s="14"/>
      <c r="P615" s="14"/>
      <c r="Q615" s="35"/>
      <c r="R615" s="14" t="s">
        <v>1818</v>
      </c>
      <c r="S615" s="15" t="s">
        <v>1881</v>
      </c>
      <c r="T615" s="46">
        <v>4545</v>
      </c>
      <c r="U615" s="58">
        <v>43885</v>
      </c>
      <c r="V615" s="58">
        <v>44250</v>
      </c>
      <c r="W615" s="46">
        <v>4545</v>
      </c>
    </row>
    <row r="616" spans="1:23" s="13" customFormat="1" ht="60">
      <c r="A616" s="14" t="s">
        <v>1882</v>
      </c>
      <c r="B616" s="65" t="s">
        <v>98</v>
      </c>
      <c r="C616" s="65" t="s">
        <v>84</v>
      </c>
      <c r="D616" s="15" t="s">
        <v>1883</v>
      </c>
      <c r="E616" s="15" t="s">
        <v>51</v>
      </c>
      <c r="F616" s="14"/>
      <c r="G616" s="14"/>
      <c r="H616" s="14"/>
      <c r="I616" s="14"/>
      <c r="J616" s="35" t="s">
        <v>320</v>
      </c>
      <c r="K616" s="14"/>
      <c r="L616" s="14" t="s">
        <v>960</v>
      </c>
      <c r="M616" s="14"/>
      <c r="N616" s="14"/>
      <c r="O616" s="14"/>
      <c r="P616" s="14"/>
      <c r="Q616" s="35" t="s">
        <v>320</v>
      </c>
      <c r="R616" s="14"/>
      <c r="S616" s="28" t="s">
        <v>960</v>
      </c>
      <c r="T616" s="46">
        <v>190000</v>
      </c>
      <c r="U616" s="58">
        <v>43922</v>
      </c>
      <c r="V616" s="58">
        <v>44286</v>
      </c>
      <c r="W616" s="46">
        <v>25383.84</v>
      </c>
    </row>
    <row r="617" spans="1:23" s="13" customFormat="1" ht="90">
      <c r="A617" s="14" t="s">
        <v>1884</v>
      </c>
      <c r="B617" s="65" t="s">
        <v>98</v>
      </c>
      <c r="C617" s="65" t="s">
        <v>84</v>
      </c>
      <c r="D617" s="15" t="s">
        <v>1885</v>
      </c>
      <c r="E617" s="15" t="s">
        <v>48</v>
      </c>
      <c r="F617" s="14"/>
      <c r="G617" s="14"/>
      <c r="H617" s="14"/>
      <c r="I617" s="14"/>
      <c r="J617" s="35" t="s">
        <v>1886</v>
      </c>
      <c r="K617" s="14"/>
      <c r="L617" s="14" t="s">
        <v>1887</v>
      </c>
      <c r="M617" s="14"/>
      <c r="N617" s="14"/>
      <c r="O617" s="14"/>
      <c r="P617" s="14"/>
      <c r="Q617" s="35" t="s">
        <v>1886</v>
      </c>
      <c r="R617" s="14"/>
      <c r="S617" s="14" t="s">
        <v>1887</v>
      </c>
      <c r="T617" s="46">
        <v>1085</v>
      </c>
      <c r="U617" s="58">
        <v>43873</v>
      </c>
      <c r="V617" s="58">
        <v>43903</v>
      </c>
      <c r="W617" s="46">
        <v>1085</v>
      </c>
    </row>
    <row r="618" spans="1:23" s="13" customFormat="1" ht="135">
      <c r="A618" s="14" t="s">
        <v>1888</v>
      </c>
      <c r="B618" s="65" t="s">
        <v>98</v>
      </c>
      <c r="C618" s="65" t="s">
        <v>84</v>
      </c>
      <c r="D618" s="15" t="s">
        <v>1889</v>
      </c>
      <c r="E618" s="15" t="s">
        <v>51</v>
      </c>
      <c r="F618" s="14"/>
      <c r="G618" s="14"/>
      <c r="H618" s="14"/>
      <c r="I618" s="14"/>
      <c r="J618" s="35" t="s">
        <v>1890</v>
      </c>
      <c r="K618" s="14"/>
      <c r="L618" s="14" t="s">
        <v>1482</v>
      </c>
      <c r="M618" s="14"/>
      <c r="N618" s="14"/>
      <c r="O618" s="14"/>
      <c r="P618" s="14"/>
      <c r="Q618" s="35" t="s">
        <v>1890</v>
      </c>
      <c r="R618" s="14"/>
      <c r="S618" s="28" t="s">
        <v>1482</v>
      </c>
      <c r="T618" s="46">
        <v>6902.2</v>
      </c>
      <c r="U618" s="58">
        <v>43952</v>
      </c>
      <c r="V618" s="58">
        <v>45777</v>
      </c>
      <c r="W618" s="46">
        <v>345.1</v>
      </c>
    </row>
    <row r="619" spans="1:23" s="13" customFormat="1" ht="75">
      <c r="A619" s="14" t="s">
        <v>1891</v>
      </c>
      <c r="B619" s="65" t="s">
        <v>98</v>
      </c>
      <c r="C619" s="65" t="s">
        <v>84</v>
      </c>
      <c r="D619" s="15" t="s">
        <v>1892</v>
      </c>
      <c r="E619" s="15" t="s">
        <v>48</v>
      </c>
      <c r="F619" s="14"/>
      <c r="G619" s="14"/>
      <c r="H619" s="14"/>
      <c r="I619" s="14"/>
      <c r="J619" s="35" t="s">
        <v>1190</v>
      </c>
      <c r="K619" s="14"/>
      <c r="L619" s="14" t="s">
        <v>1191</v>
      </c>
      <c r="M619" s="14"/>
      <c r="N619" s="14"/>
      <c r="O619" s="14"/>
      <c r="P619" s="14"/>
      <c r="Q619" s="35" t="s">
        <v>1190</v>
      </c>
      <c r="R619" s="14"/>
      <c r="S619" s="14" t="s">
        <v>1191</v>
      </c>
      <c r="T619" s="46">
        <v>1050</v>
      </c>
      <c r="U619" s="58"/>
      <c r="V619" s="58"/>
      <c r="W619" s="46">
        <v>1035</v>
      </c>
    </row>
    <row r="620" spans="1:23" s="13" customFormat="1" ht="60">
      <c r="A620" s="14" t="s">
        <v>1893</v>
      </c>
      <c r="B620" s="65" t="s">
        <v>98</v>
      </c>
      <c r="C620" s="65" t="s">
        <v>84</v>
      </c>
      <c r="D620" s="16" t="s">
        <v>1831</v>
      </c>
      <c r="E620" s="15" t="s">
        <v>51</v>
      </c>
      <c r="F620" s="16"/>
      <c r="I620" s="14"/>
      <c r="J620" s="32" t="s">
        <v>1811</v>
      </c>
      <c r="L620" s="16" t="s">
        <v>1812</v>
      </c>
      <c r="N620" s="14"/>
      <c r="Q620" s="35" t="s">
        <v>1811</v>
      </c>
      <c r="S620" s="18" t="s">
        <v>1812</v>
      </c>
      <c r="T620" s="46">
        <v>80000</v>
      </c>
      <c r="U620" s="58">
        <v>44044</v>
      </c>
      <c r="V620" s="58">
        <v>44408</v>
      </c>
      <c r="W620" s="46">
        <v>0</v>
      </c>
    </row>
    <row r="621" spans="1:23" s="13" customFormat="1" ht="45">
      <c r="A621" s="14" t="s">
        <v>1894</v>
      </c>
      <c r="B621" s="65" t="s">
        <v>98</v>
      </c>
      <c r="C621" s="65" t="s">
        <v>84</v>
      </c>
      <c r="D621" s="16" t="s">
        <v>1895</v>
      </c>
      <c r="E621" s="15" t="s">
        <v>48</v>
      </c>
      <c r="F621" s="16"/>
      <c r="I621" s="14"/>
      <c r="J621" s="32" t="s">
        <v>1896</v>
      </c>
      <c r="L621" s="16" t="s">
        <v>1897</v>
      </c>
      <c r="N621" s="14"/>
      <c r="Q621" s="35" t="s">
        <v>1896</v>
      </c>
      <c r="S621" s="18" t="s">
        <v>1897</v>
      </c>
      <c r="T621" s="46">
        <v>5850</v>
      </c>
      <c r="U621" s="58">
        <v>43901</v>
      </c>
      <c r="V621" s="58">
        <v>43967</v>
      </c>
      <c r="W621" s="46">
        <v>5850</v>
      </c>
    </row>
    <row r="622" spans="1:23" s="13" customFormat="1" ht="75">
      <c r="A622" s="14" t="s">
        <v>1898</v>
      </c>
      <c r="B622" s="65" t="s">
        <v>98</v>
      </c>
      <c r="C622" s="65" t="s">
        <v>84</v>
      </c>
      <c r="D622" s="16" t="s">
        <v>1899</v>
      </c>
      <c r="E622" s="15" t="s">
        <v>48</v>
      </c>
      <c r="F622" s="16"/>
      <c r="I622" s="14"/>
      <c r="J622" s="32" t="s">
        <v>1303</v>
      </c>
      <c r="L622" s="16" t="s">
        <v>1302</v>
      </c>
      <c r="N622" s="14"/>
      <c r="Q622" s="35" t="s">
        <v>1303</v>
      </c>
      <c r="S622" s="18" t="s">
        <v>1302</v>
      </c>
      <c r="T622" s="46">
        <v>19647</v>
      </c>
      <c r="U622" s="58">
        <v>43903</v>
      </c>
      <c r="V622" s="58">
        <v>43903</v>
      </c>
      <c r="W622" s="46">
        <v>19647</v>
      </c>
    </row>
    <row r="623" spans="1:23" s="13" customFormat="1" ht="45">
      <c r="A623" s="14" t="s">
        <v>1900</v>
      </c>
      <c r="B623" s="65" t="s">
        <v>98</v>
      </c>
      <c r="C623" s="65" t="s">
        <v>84</v>
      </c>
      <c r="D623" s="15" t="s">
        <v>1901</v>
      </c>
      <c r="E623" s="15" t="s">
        <v>39</v>
      </c>
      <c r="F623" s="14"/>
      <c r="G623" s="14"/>
      <c r="H623" s="14"/>
      <c r="I623" s="14"/>
      <c r="J623" s="32" t="s">
        <v>290</v>
      </c>
      <c r="K623" s="14"/>
      <c r="L623" s="15" t="s">
        <v>1825</v>
      </c>
      <c r="M623" s="14"/>
      <c r="O623" s="14"/>
      <c r="P623" s="14"/>
      <c r="Q623" s="35" t="s">
        <v>290</v>
      </c>
      <c r="R623" s="14"/>
      <c r="S623" s="67" t="s">
        <v>1825</v>
      </c>
      <c r="T623" s="46">
        <v>173.07</v>
      </c>
      <c r="U623" s="58">
        <v>43909</v>
      </c>
      <c r="V623" s="58">
        <v>44273</v>
      </c>
      <c r="W623" s="46">
        <v>173.07</v>
      </c>
    </row>
    <row r="624" spans="1:23" s="13" customFormat="1" ht="180">
      <c r="A624" s="14" t="s">
        <v>1902</v>
      </c>
      <c r="B624" s="65" t="s">
        <v>98</v>
      </c>
      <c r="C624" s="65" t="s">
        <v>84</v>
      </c>
      <c r="D624" s="15" t="s">
        <v>1903</v>
      </c>
      <c r="E624" s="15" t="s">
        <v>51</v>
      </c>
      <c r="F624" s="14"/>
      <c r="G624" s="14"/>
      <c r="H624" s="14"/>
      <c r="I624" s="14"/>
      <c r="J624" s="35" t="s">
        <v>144</v>
      </c>
      <c r="K624" s="14"/>
      <c r="L624" s="14" t="s">
        <v>145</v>
      </c>
      <c r="M624" s="14"/>
      <c r="N624" s="14"/>
      <c r="O624" s="14"/>
      <c r="P624" s="14"/>
      <c r="Q624" s="35" t="s">
        <v>144</v>
      </c>
      <c r="R624" s="14"/>
      <c r="S624" s="14" t="s">
        <v>145</v>
      </c>
      <c r="T624" s="46">
        <v>32340.2</v>
      </c>
      <c r="U624" s="58">
        <v>43952</v>
      </c>
      <c r="V624" s="58">
        <v>45777</v>
      </c>
      <c r="W624" s="46">
        <v>313.76</v>
      </c>
    </row>
    <row r="625" spans="1:23" s="13" customFormat="1" ht="45">
      <c r="A625" s="14" t="s">
        <v>1904</v>
      </c>
      <c r="B625" s="65" t="s">
        <v>98</v>
      </c>
      <c r="C625" s="65" t="s">
        <v>84</v>
      </c>
      <c r="D625" s="15" t="s">
        <v>1905</v>
      </c>
      <c r="E625" s="15" t="s">
        <v>48</v>
      </c>
      <c r="F625" s="14"/>
      <c r="G625" s="14"/>
      <c r="H625" s="14"/>
      <c r="I625" s="14"/>
      <c r="J625" s="32" t="s">
        <v>1906</v>
      </c>
      <c r="K625" s="14"/>
      <c r="L625" s="32" t="s">
        <v>1907</v>
      </c>
      <c r="M625" s="14"/>
      <c r="N625" s="14"/>
      <c r="O625" s="14"/>
      <c r="P625" s="14"/>
      <c r="Q625" s="32" t="s">
        <v>1906</v>
      </c>
      <c r="R625" s="14"/>
      <c r="S625" s="67" t="s">
        <v>1907</v>
      </c>
      <c r="T625" s="46">
        <v>20400</v>
      </c>
      <c r="U625" s="58">
        <v>43917</v>
      </c>
      <c r="V625" s="58">
        <v>43951</v>
      </c>
      <c r="W625" s="46">
        <v>20400</v>
      </c>
    </row>
    <row r="626" spans="1:23" s="13" customFormat="1" ht="90">
      <c r="A626" s="13" t="s">
        <v>1908</v>
      </c>
      <c r="B626" s="68">
        <v>80204250585</v>
      </c>
      <c r="C626" s="69" t="s">
        <v>84</v>
      </c>
      <c r="D626" s="15" t="s">
        <v>1909</v>
      </c>
      <c r="E626" s="15" t="s">
        <v>48</v>
      </c>
      <c r="F626" s="38"/>
      <c r="G626" s="39"/>
      <c r="H626" s="14"/>
      <c r="I626" s="39"/>
      <c r="J626" s="32" t="s">
        <v>324</v>
      </c>
      <c r="K626" s="14"/>
      <c r="L626" s="15" t="s">
        <v>325</v>
      </c>
      <c r="M626" s="14"/>
      <c r="Q626" s="35" t="s">
        <v>324</v>
      </c>
      <c r="S626" s="67" t="s">
        <v>325</v>
      </c>
      <c r="T626" s="46">
        <v>10340</v>
      </c>
      <c r="U626" s="58">
        <v>43952</v>
      </c>
      <c r="V626" s="58">
        <v>44135</v>
      </c>
      <c r="W626" s="46">
        <v>1305</v>
      </c>
    </row>
    <row r="627" spans="1:23" s="13" customFormat="1" ht="105">
      <c r="A627" s="14" t="s">
        <v>1910</v>
      </c>
      <c r="B627" s="68">
        <v>80204250585</v>
      </c>
      <c r="C627" s="69" t="s">
        <v>84</v>
      </c>
      <c r="D627" s="15" t="s">
        <v>1911</v>
      </c>
      <c r="E627" s="15" t="s">
        <v>48</v>
      </c>
      <c r="F627" s="38"/>
      <c r="G627" s="39"/>
      <c r="H627" s="14"/>
      <c r="I627" s="39"/>
      <c r="J627" s="32" t="s">
        <v>1369</v>
      </c>
      <c r="K627" s="14"/>
      <c r="L627" s="15" t="s">
        <v>1370</v>
      </c>
      <c r="M627" s="14"/>
      <c r="Q627" s="32" t="s">
        <v>1369</v>
      </c>
      <c r="S627" s="70" t="s">
        <v>1370</v>
      </c>
      <c r="T627" s="46">
        <v>5322.75</v>
      </c>
      <c r="U627" s="58">
        <v>43952</v>
      </c>
      <c r="V627" s="58">
        <v>44135</v>
      </c>
      <c r="W627" s="46">
        <v>493.5</v>
      </c>
    </row>
    <row r="628" spans="1:23" s="13" customFormat="1" ht="60">
      <c r="A628" s="14" t="s">
        <v>1912</v>
      </c>
      <c r="B628" s="68">
        <v>80204250586</v>
      </c>
      <c r="C628" s="69" t="s">
        <v>84</v>
      </c>
      <c r="D628" s="15" t="s">
        <v>1913</v>
      </c>
      <c r="E628" s="15" t="s">
        <v>48</v>
      </c>
      <c r="F628" s="38"/>
      <c r="G628" s="39"/>
      <c r="H628" s="14"/>
      <c r="I628" s="39"/>
      <c r="J628" s="32" t="s">
        <v>1914</v>
      </c>
      <c r="K628" s="14"/>
      <c r="L628" s="15" t="s">
        <v>1915</v>
      </c>
      <c r="M628" s="14"/>
      <c r="Q628" s="32" t="s">
        <v>1914</v>
      </c>
      <c r="S628" s="70" t="s">
        <v>1915</v>
      </c>
      <c r="T628" s="46">
        <v>18215</v>
      </c>
      <c r="U628" s="58">
        <v>43922</v>
      </c>
      <c r="V628" s="58">
        <v>43951</v>
      </c>
      <c r="W628" s="46">
        <v>182150</v>
      </c>
    </row>
    <row r="629" spans="1:23" s="13" customFormat="1" ht="30">
      <c r="A629" s="14" t="s">
        <v>1916</v>
      </c>
      <c r="B629" s="68">
        <v>80204250586</v>
      </c>
      <c r="C629" s="69" t="s">
        <v>84</v>
      </c>
      <c r="D629" s="15" t="s">
        <v>1917</v>
      </c>
      <c r="E629" s="15" t="s">
        <v>48</v>
      </c>
      <c r="F629" s="14"/>
      <c r="G629" s="14"/>
      <c r="H629" s="14"/>
      <c r="I629" s="14"/>
      <c r="J629" s="32" t="s">
        <v>1914</v>
      </c>
      <c r="K629" s="14"/>
      <c r="L629" s="15" t="s">
        <v>1915</v>
      </c>
      <c r="M629" s="14"/>
      <c r="Q629" s="32" t="s">
        <v>1914</v>
      </c>
      <c r="S629" s="70" t="s">
        <v>1915</v>
      </c>
      <c r="T629" s="46">
        <v>9115</v>
      </c>
      <c r="U629" s="58">
        <v>43938</v>
      </c>
      <c r="V629" s="58">
        <v>44012</v>
      </c>
      <c r="W629" s="46">
        <v>9100</v>
      </c>
    </row>
    <row r="630" spans="1:23" s="13" customFormat="1" ht="75">
      <c r="A630" s="14" t="s">
        <v>1918</v>
      </c>
      <c r="B630" s="68">
        <v>80204250587</v>
      </c>
      <c r="C630" s="69" t="s">
        <v>84</v>
      </c>
      <c r="D630" s="15" t="s">
        <v>1919</v>
      </c>
      <c r="E630" s="15" t="s">
        <v>48</v>
      </c>
      <c r="F630" s="38"/>
      <c r="G630" s="39"/>
      <c r="H630" s="14"/>
      <c r="I630" s="39"/>
      <c r="J630" s="32" t="s">
        <v>1920</v>
      </c>
      <c r="K630" s="14"/>
      <c r="L630" s="15" t="s">
        <v>1921</v>
      </c>
      <c r="M630" s="14"/>
      <c r="Q630" s="32" t="s">
        <v>1920</v>
      </c>
      <c r="S630" s="70" t="s">
        <v>1921</v>
      </c>
      <c r="T630" s="46">
        <v>2450</v>
      </c>
      <c r="U630" s="58">
        <v>43973</v>
      </c>
      <c r="V630" s="58">
        <v>44104</v>
      </c>
      <c r="W630" s="46">
        <v>0</v>
      </c>
    </row>
    <row r="631" spans="1:23" s="13" customFormat="1" ht="60">
      <c r="A631" s="14" t="s">
        <v>1922</v>
      </c>
      <c r="B631" s="68" t="s">
        <v>1923</v>
      </c>
      <c r="C631" s="69" t="s">
        <v>84</v>
      </c>
      <c r="D631" s="15" t="s">
        <v>1924</v>
      </c>
      <c r="E631" s="15" t="s">
        <v>48</v>
      </c>
      <c r="F631" s="14"/>
      <c r="G631" s="14"/>
      <c r="H631" s="14"/>
      <c r="I631" s="14"/>
      <c r="J631" s="35" t="s">
        <v>1925</v>
      </c>
      <c r="K631" s="14"/>
      <c r="L631" s="14" t="s">
        <v>1926</v>
      </c>
      <c r="M631" s="14"/>
      <c r="N631" s="14"/>
      <c r="O631" s="14"/>
      <c r="P631" s="14"/>
      <c r="Q631" s="35" t="s">
        <v>1925</v>
      </c>
      <c r="R631" s="14"/>
      <c r="S631" s="28" t="s">
        <v>1926</v>
      </c>
      <c r="T631" s="46">
        <v>2200</v>
      </c>
      <c r="U631" s="58">
        <v>43958</v>
      </c>
      <c r="V631" s="58">
        <v>44196</v>
      </c>
      <c r="W631" s="46">
        <v>2200</v>
      </c>
    </row>
    <row r="632" spans="1:23" s="13" customFormat="1" ht="75">
      <c r="A632" s="14" t="s">
        <v>1927</v>
      </c>
      <c r="B632" s="68" t="s">
        <v>1510</v>
      </c>
      <c r="C632" s="69" t="s">
        <v>84</v>
      </c>
      <c r="D632" s="15" t="s">
        <v>1928</v>
      </c>
      <c r="E632" s="15" t="s">
        <v>48</v>
      </c>
      <c r="F632" s="14"/>
      <c r="G632" s="14"/>
      <c r="H632" s="14"/>
      <c r="I632" s="14"/>
      <c r="J632" s="35" t="s">
        <v>1896</v>
      </c>
      <c r="K632" s="14"/>
      <c r="L632" s="14" t="s">
        <v>1897</v>
      </c>
      <c r="M632" s="14"/>
      <c r="N632" s="14"/>
      <c r="O632" s="14"/>
      <c r="P632" s="14"/>
      <c r="Q632" s="35" t="s">
        <v>1896</v>
      </c>
      <c r="R632" s="14"/>
      <c r="S632" s="28" t="s">
        <v>1897</v>
      </c>
      <c r="T632" s="46">
        <v>9600</v>
      </c>
      <c r="U632" s="58">
        <v>43976</v>
      </c>
      <c r="V632" s="58">
        <v>44135</v>
      </c>
      <c r="W632" s="46">
        <v>3510</v>
      </c>
    </row>
    <row r="633" spans="1:23" s="13" customFormat="1" ht="120">
      <c r="A633" s="14" t="s">
        <v>1929</v>
      </c>
      <c r="B633" s="68" t="s">
        <v>1510</v>
      </c>
      <c r="C633" s="69" t="s">
        <v>84</v>
      </c>
      <c r="D633" s="15" t="s">
        <v>1930</v>
      </c>
      <c r="E633" s="15" t="s">
        <v>38</v>
      </c>
      <c r="F633" s="14"/>
      <c r="G633" s="14"/>
      <c r="H633" s="14"/>
      <c r="I633" s="14"/>
      <c r="J633" s="35" t="s">
        <v>1800</v>
      </c>
      <c r="K633" s="14"/>
      <c r="L633" s="14" t="s">
        <v>1801</v>
      </c>
      <c r="M633" s="14"/>
      <c r="N633" s="14"/>
      <c r="O633" s="14"/>
      <c r="P633" s="14"/>
      <c r="Q633" s="35" t="s">
        <v>1800</v>
      </c>
      <c r="R633" s="14"/>
      <c r="S633" s="28" t="s">
        <v>1801</v>
      </c>
      <c r="T633" s="46">
        <v>131229.29999999999</v>
      </c>
      <c r="U633" s="58">
        <v>44013</v>
      </c>
      <c r="V633" s="58">
        <v>44196</v>
      </c>
      <c r="W633" s="46">
        <v>0</v>
      </c>
    </row>
    <row r="634" spans="1:23" s="13" customFormat="1" ht="60">
      <c r="A634" s="14" t="s">
        <v>1931</v>
      </c>
      <c r="B634" s="68" t="s">
        <v>1510</v>
      </c>
      <c r="C634" s="69" t="s">
        <v>84</v>
      </c>
      <c r="D634" s="15" t="s">
        <v>1932</v>
      </c>
      <c r="E634" s="15" t="s">
        <v>48</v>
      </c>
      <c r="F634" s="14"/>
      <c r="G634" s="14"/>
      <c r="H634" s="14"/>
      <c r="I634" s="14"/>
      <c r="J634" s="35" t="s">
        <v>1188</v>
      </c>
      <c r="K634" s="14"/>
      <c r="L634" s="14" t="s">
        <v>1933</v>
      </c>
      <c r="M634" s="14"/>
      <c r="N634" s="14"/>
      <c r="O634" s="14"/>
      <c r="P634" s="14"/>
      <c r="Q634" s="35" t="s">
        <v>1188</v>
      </c>
      <c r="R634" s="14"/>
      <c r="S634" s="28" t="s">
        <v>1933</v>
      </c>
      <c r="T634" s="46">
        <v>17250</v>
      </c>
      <c r="U634" s="58">
        <v>43997</v>
      </c>
      <c r="V634" s="58">
        <v>44361</v>
      </c>
      <c r="W634" s="46">
        <v>17250</v>
      </c>
    </row>
    <row r="635" spans="1:23" s="13" customFormat="1" ht="120">
      <c r="A635" s="14" t="s">
        <v>1934</v>
      </c>
      <c r="B635" s="68" t="s">
        <v>1510</v>
      </c>
      <c r="C635" s="69" t="s">
        <v>84</v>
      </c>
      <c r="D635" s="15" t="s">
        <v>1771</v>
      </c>
      <c r="E635" s="15" t="s">
        <v>43</v>
      </c>
      <c r="F635" s="14"/>
      <c r="G635" s="14"/>
      <c r="H635" s="14"/>
      <c r="I635" s="14"/>
      <c r="J635" s="32" t="s">
        <v>1935</v>
      </c>
      <c r="K635" s="14"/>
      <c r="L635" s="15" t="s">
        <v>1936</v>
      </c>
      <c r="M635" s="14"/>
      <c r="N635" s="14"/>
      <c r="O635" s="14"/>
      <c r="P635" s="14"/>
      <c r="Q635" s="35" t="s">
        <v>1772</v>
      </c>
      <c r="R635" s="14"/>
      <c r="S635" s="28" t="s">
        <v>1773</v>
      </c>
      <c r="T635" s="46">
        <v>60150</v>
      </c>
      <c r="U635" s="58">
        <v>44287</v>
      </c>
      <c r="V635" s="58">
        <v>45382</v>
      </c>
      <c r="W635" s="46">
        <v>0</v>
      </c>
    </row>
    <row r="636" spans="1:23" s="13" customFormat="1" ht="60">
      <c r="A636" s="14" t="s">
        <v>1937</v>
      </c>
      <c r="B636" s="68" t="s">
        <v>1510</v>
      </c>
      <c r="C636" s="69" t="s">
        <v>84</v>
      </c>
      <c r="D636" s="15" t="s">
        <v>1938</v>
      </c>
      <c r="E636" s="15" t="s">
        <v>48</v>
      </c>
      <c r="F636" s="14"/>
      <c r="G636" s="14"/>
      <c r="H636" s="14"/>
      <c r="I636" s="14"/>
      <c r="J636" s="35" t="s">
        <v>1939</v>
      </c>
      <c r="K636" s="14"/>
      <c r="L636" s="14" t="s">
        <v>1940</v>
      </c>
      <c r="M636" s="14"/>
      <c r="N636" s="14"/>
      <c r="O636" s="14"/>
      <c r="P636" s="14"/>
      <c r="Q636" s="35" t="s">
        <v>1939</v>
      </c>
      <c r="R636" s="14"/>
      <c r="S636" s="28" t="s">
        <v>1940</v>
      </c>
      <c r="T636" s="46">
        <v>2295</v>
      </c>
      <c r="U636" s="58">
        <v>43980</v>
      </c>
      <c r="V636" s="58">
        <v>44040</v>
      </c>
      <c r="W636" s="46">
        <v>0</v>
      </c>
    </row>
    <row r="637" spans="1:23" s="13" customFormat="1" ht="75">
      <c r="A637" s="14" t="s">
        <v>1941</v>
      </c>
      <c r="B637" s="68" t="s">
        <v>1510</v>
      </c>
      <c r="C637" s="69" t="s">
        <v>84</v>
      </c>
      <c r="D637" s="15" t="s">
        <v>1942</v>
      </c>
      <c r="E637" s="15" t="s">
        <v>48</v>
      </c>
      <c r="F637" s="14"/>
      <c r="G637" s="14"/>
      <c r="H637" s="14"/>
      <c r="I637" s="14"/>
      <c r="J637" s="35" t="s">
        <v>1925</v>
      </c>
      <c r="K637" s="14"/>
      <c r="L637" s="14" t="s">
        <v>1926</v>
      </c>
      <c r="M637" s="14"/>
      <c r="N637" s="14"/>
      <c r="O637" s="14"/>
      <c r="P637" s="14"/>
      <c r="Q637" s="35" t="s">
        <v>1925</v>
      </c>
      <c r="R637" s="14"/>
      <c r="S637" s="14" t="s">
        <v>1926</v>
      </c>
      <c r="T637" s="46">
        <v>3300</v>
      </c>
      <c r="U637" s="58">
        <v>43990</v>
      </c>
      <c r="V637" s="58">
        <v>44004</v>
      </c>
      <c r="W637" s="46">
        <v>3300</v>
      </c>
    </row>
    <row r="638" spans="1:23" s="13" customFormat="1" ht="60">
      <c r="A638" s="14" t="s">
        <v>1943</v>
      </c>
      <c r="B638" s="68" t="s">
        <v>1510</v>
      </c>
      <c r="C638" s="69" t="s">
        <v>84</v>
      </c>
      <c r="D638" s="15" t="s">
        <v>1944</v>
      </c>
      <c r="E638" s="15" t="s">
        <v>48</v>
      </c>
      <c r="F638" s="14"/>
      <c r="G638" s="14"/>
      <c r="H638" s="14"/>
      <c r="I638" s="14"/>
      <c r="J638" s="35" t="s">
        <v>1945</v>
      </c>
      <c r="K638" s="14"/>
      <c r="L638" s="14" t="s">
        <v>1946</v>
      </c>
      <c r="M638" s="14"/>
      <c r="N638" s="14"/>
      <c r="O638" s="14"/>
      <c r="P638" s="14"/>
      <c r="Q638" s="35" t="s">
        <v>1945</v>
      </c>
      <c r="R638" s="14"/>
      <c r="S638" s="28" t="s">
        <v>1946</v>
      </c>
      <c r="T638" s="46">
        <v>18202</v>
      </c>
      <c r="U638" s="58">
        <v>44006</v>
      </c>
      <c r="V638" s="58">
        <v>44050</v>
      </c>
      <c r="W638" s="46">
        <v>0</v>
      </c>
    </row>
    <row r="639" spans="1:23" s="13" customFormat="1" ht="120">
      <c r="A639" s="14" t="s">
        <v>1947</v>
      </c>
      <c r="B639" s="68" t="s">
        <v>1510</v>
      </c>
      <c r="C639" s="69" t="s">
        <v>84</v>
      </c>
      <c r="D639" s="15" t="s">
        <v>1948</v>
      </c>
      <c r="E639" s="15" t="s">
        <v>43</v>
      </c>
      <c r="F639" s="14"/>
      <c r="G639" s="14"/>
      <c r="H639" s="14"/>
      <c r="I639" s="14"/>
      <c r="J639" s="35" t="s">
        <v>330</v>
      </c>
      <c r="K639" s="67"/>
      <c r="L639" s="67" t="s">
        <v>331</v>
      </c>
      <c r="M639" s="14"/>
      <c r="N639" s="14"/>
      <c r="O639" s="14"/>
      <c r="P639" s="14"/>
      <c r="Q639" s="35" t="s">
        <v>330</v>
      </c>
      <c r="R639" s="67"/>
      <c r="S639" s="67" t="s">
        <v>331</v>
      </c>
      <c r="T639" s="46">
        <v>40030</v>
      </c>
      <c r="U639" s="58">
        <v>44180</v>
      </c>
      <c r="V639" s="58">
        <v>44909</v>
      </c>
      <c r="W639" s="46">
        <v>0</v>
      </c>
    </row>
    <row r="640" spans="1:23" s="13" customFormat="1" ht="75">
      <c r="A640" s="14" t="s">
        <v>1949</v>
      </c>
      <c r="B640" s="68" t="s">
        <v>1510</v>
      </c>
      <c r="C640" s="69" t="s">
        <v>84</v>
      </c>
      <c r="D640" s="15" t="s">
        <v>1950</v>
      </c>
      <c r="E640" s="15" t="s">
        <v>48</v>
      </c>
      <c r="F640" s="14"/>
      <c r="G640" s="14"/>
      <c r="H640" s="14"/>
      <c r="I640" s="14"/>
      <c r="J640" s="35" t="s">
        <v>1951</v>
      </c>
      <c r="K640" s="14"/>
      <c r="L640" s="14" t="s">
        <v>1952</v>
      </c>
      <c r="M640" s="14"/>
      <c r="N640" s="14"/>
      <c r="O640" s="14"/>
      <c r="P640" s="14"/>
      <c r="Q640" s="35" t="s">
        <v>1951</v>
      </c>
      <c r="R640" s="14"/>
      <c r="S640" s="28" t="s">
        <v>1952</v>
      </c>
      <c r="T640" s="46">
        <v>920</v>
      </c>
      <c r="U640" s="58">
        <v>44013</v>
      </c>
      <c r="V640" s="58">
        <v>44104</v>
      </c>
      <c r="W640" s="46">
        <v>920</v>
      </c>
    </row>
    <row r="641" spans="1:23" s="13" customFormat="1" ht="90">
      <c r="A641" s="14" t="s">
        <v>1953</v>
      </c>
      <c r="B641" s="68" t="s">
        <v>1510</v>
      </c>
      <c r="C641" s="69" t="s">
        <v>84</v>
      </c>
      <c r="D641" s="15" t="s">
        <v>1954</v>
      </c>
      <c r="E641" s="15" t="s">
        <v>48</v>
      </c>
      <c r="F641" s="14"/>
      <c r="G641" s="14"/>
      <c r="H641" s="14"/>
      <c r="I641" s="14"/>
      <c r="J641" s="35" t="s">
        <v>1955</v>
      </c>
      <c r="K641" s="14"/>
      <c r="L641" s="14" t="s">
        <v>1956</v>
      </c>
      <c r="M641" s="14"/>
      <c r="N641" s="14"/>
      <c r="O641" s="14"/>
      <c r="P641" s="14"/>
      <c r="Q641" s="35" t="s">
        <v>1955</v>
      </c>
      <c r="R641" s="14"/>
      <c r="S641" s="28" t="s">
        <v>1956</v>
      </c>
      <c r="T641" s="46">
        <v>2550</v>
      </c>
      <c r="U641" s="58">
        <v>44046</v>
      </c>
      <c r="V641" s="58">
        <v>44834</v>
      </c>
      <c r="W641" s="46">
        <v>0</v>
      </c>
    </row>
    <row r="642" spans="1:23" s="13" customFormat="1" ht="90">
      <c r="A642" s="14" t="s">
        <v>1957</v>
      </c>
      <c r="B642" s="68" t="s">
        <v>1510</v>
      </c>
      <c r="C642" s="69" t="s">
        <v>84</v>
      </c>
      <c r="D642" s="15" t="s">
        <v>1958</v>
      </c>
      <c r="E642" s="15" t="s">
        <v>48</v>
      </c>
      <c r="F642" s="14"/>
      <c r="G642" s="14"/>
      <c r="H642" s="14"/>
      <c r="I642" s="14"/>
      <c r="J642" s="35" t="s">
        <v>1959</v>
      </c>
      <c r="K642" s="14"/>
      <c r="L642" s="14" t="s">
        <v>1960</v>
      </c>
      <c r="M642" s="14"/>
      <c r="N642" s="14"/>
      <c r="O642" s="14"/>
      <c r="P642" s="14"/>
      <c r="Q642" s="35" t="s">
        <v>1959</v>
      </c>
      <c r="R642" s="14"/>
      <c r="S642" s="28" t="s">
        <v>1960</v>
      </c>
      <c r="T642" s="46">
        <v>1040</v>
      </c>
      <c r="U642" s="58">
        <v>44095</v>
      </c>
      <c r="V642" s="58">
        <v>44165</v>
      </c>
      <c r="W642" s="46">
        <v>0</v>
      </c>
    </row>
    <row r="643" spans="1:23" s="13" customFormat="1" ht="105">
      <c r="A643" s="14" t="s">
        <v>1961</v>
      </c>
      <c r="B643" s="68" t="s">
        <v>1510</v>
      </c>
      <c r="C643" s="69" t="s">
        <v>84</v>
      </c>
      <c r="D643" s="15" t="s">
        <v>1962</v>
      </c>
      <c r="E643" s="15" t="s">
        <v>48</v>
      </c>
      <c r="F643" s="14"/>
      <c r="G643" s="14"/>
      <c r="H643" s="14"/>
      <c r="I643" s="14"/>
      <c r="J643" s="35" t="s">
        <v>1963</v>
      </c>
      <c r="K643" s="14"/>
      <c r="L643" s="14" t="s">
        <v>1964</v>
      </c>
      <c r="M643" s="14"/>
      <c r="N643" s="14"/>
      <c r="O643" s="14"/>
      <c r="P643" s="14"/>
      <c r="Q643" s="35" t="s">
        <v>1963</v>
      </c>
      <c r="R643" s="14"/>
      <c r="S643" s="28" t="s">
        <v>1964</v>
      </c>
      <c r="T643" s="46">
        <v>3250</v>
      </c>
      <c r="U643" s="58">
        <v>44034</v>
      </c>
      <c r="V643" s="58">
        <v>44165</v>
      </c>
      <c r="W643" s="46">
        <v>0</v>
      </c>
    </row>
    <row r="644" spans="1:23" s="13" customFormat="1" ht="120">
      <c r="A644" s="14" t="s">
        <v>1965</v>
      </c>
      <c r="B644" s="68" t="s">
        <v>1510</v>
      </c>
      <c r="C644" s="69" t="s">
        <v>84</v>
      </c>
      <c r="D644" s="15" t="s">
        <v>1966</v>
      </c>
      <c r="E644" s="15" t="s">
        <v>48</v>
      </c>
      <c r="F644" s="14"/>
      <c r="G644" s="14"/>
      <c r="H644" s="14"/>
      <c r="I644" s="14"/>
      <c r="J644" s="35" t="s">
        <v>201</v>
      </c>
      <c r="K644" s="14"/>
      <c r="L644" s="14" t="s">
        <v>1967</v>
      </c>
      <c r="M644" s="14"/>
      <c r="N644" s="14"/>
      <c r="O644" s="14"/>
      <c r="P644" s="14"/>
      <c r="Q644" s="35" t="s">
        <v>201</v>
      </c>
      <c r="R644" s="14"/>
      <c r="S644" s="28" t="s">
        <v>1967</v>
      </c>
      <c r="T644" s="46">
        <v>5856</v>
      </c>
      <c r="U644" s="58">
        <v>44033</v>
      </c>
      <c r="V644" s="58">
        <v>44196</v>
      </c>
      <c r="W644" s="46">
        <v>160</v>
      </c>
    </row>
    <row r="645" spans="1:23" s="13" customFormat="1" ht="60">
      <c r="A645" s="14" t="s">
        <v>1968</v>
      </c>
      <c r="B645" s="68" t="s">
        <v>1510</v>
      </c>
      <c r="C645" s="69" t="s">
        <v>84</v>
      </c>
      <c r="D645" s="15" t="s">
        <v>1969</v>
      </c>
      <c r="E645" s="15" t="s">
        <v>48</v>
      </c>
      <c r="F645" s="14"/>
      <c r="G645" s="14"/>
      <c r="H645" s="14"/>
      <c r="I645" s="14"/>
      <c r="J645" s="32" t="s">
        <v>1309</v>
      </c>
      <c r="K645" s="14"/>
      <c r="L645" s="15" t="s">
        <v>1308</v>
      </c>
      <c r="M645" s="14"/>
      <c r="N645" s="14"/>
      <c r="O645" s="14"/>
      <c r="P645" s="14"/>
      <c r="Q645" s="32" t="s">
        <v>1309</v>
      </c>
      <c r="R645" s="14"/>
      <c r="S645" s="15" t="s">
        <v>1308</v>
      </c>
      <c r="T645" s="46">
        <v>6336</v>
      </c>
      <c r="U645" s="58">
        <v>44166</v>
      </c>
      <c r="V645" s="58">
        <v>45260</v>
      </c>
      <c r="W645" s="46">
        <v>0</v>
      </c>
    </row>
    <row r="646" spans="1:23" s="13" customFormat="1" ht="60">
      <c r="A646" s="14" t="s">
        <v>1970</v>
      </c>
      <c r="B646" s="68" t="s">
        <v>1510</v>
      </c>
      <c r="C646" s="69" t="s">
        <v>84</v>
      </c>
      <c r="D646" s="15" t="s">
        <v>1971</v>
      </c>
      <c r="E646" s="15" t="s">
        <v>48</v>
      </c>
      <c r="F646" s="14"/>
      <c r="G646" s="14"/>
      <c r="H646" s="14"/>
      <c r="I646" s="14"/>
      <c r="J646" s="35" t="s">
        <v>1972</v>
      </c>
      <c r="K646" s="14"/>
      <c r="L646" s="14" t="s">
        <v>1973</v>
      </c>
      <c r="M646" s="14"/>
      <c r="N646" s="14"/>
      <c r="O646" s="14"/>
      <c r="P646" s="14"/>
      <c r="Q646" s="35" t="s">
        <v>1972</v>
      </c>
      <c r="R646" s="14"/>
      <c r="S646" s="28" t="s">
        <v>1973</v>
      </c>
      <c r="T646" s="46">
        <v>7879.4</v>
      </c>
      <c r="U646" s="58">
        <v>44088</v>
      </c>
      <c r="V646" s="58">
        <v>44118</v>
      </c>
      <c r="W646" s="46">
        <v>0</v>
      </c>
    </row>
    <row r="647" spans="1:23" s="13" customFormat="1" ht="90">
      <c r="A647" s="14" t="s">
        <v>1974</v>
      </c>
      <c r="B647" s="68" t="s">
        <v>1510</v>
      </c>
      <c r="C647" s="69" t="s">
        <v>84</v>
      </c>
      <c r="D647" s="15" t="s">
        <v>1975</v>
      </c>
      <c r="E647" s="15" t="s">
        <v>48</v>
      </c>
      <c r="F647" s="14"/>
      <c r="G647" s="14"/>
      <c r="H647" s="14"/>
      <c r="I647" s="14"/>
      <c r="J647" s="32" t="s">
        <v>1976</v>
      </c>
      <c r="K647" s="14"/>
      <c r="L647" s="15" t="s">
        <v>1977</v>
      </c>
      <c r="M647" s="14"/>
      <c r="N647" s="14"/>
      <c r="O647" s="14"/>
      <c r="P647" s="14"/>
      <c r="Q647" s="35" t="s">
        <v>1978</v>
      </c>
      <c r="R647" s="14"/>
      <c r="S647" s="28" t="s">
        <v>1979</v>
      </c>
      <c r="T647" s="46">
        <v>97896</v>
      </c>
      <c r="U647" s="58">
        <v>44127</v>
      </c>
      <c r="V647" s="34"/>
      <c r="W647" s="46">
        <v>0</v>
      </c>
    </row>
    <row r="648" spans="1:23" s="13" customFormat="1" ht="120">
      <c r="A648" s="14" t="s">
        <v>1980</v>
      </c>
      <c r="B648" s="68" t="s">
        <v>1510</v>
      </c>
      <c r="C648" s="69" t="s">
        <v>84</v>
      </c>
      <c r="D648" s="15" t="s">
        <v>1981</v>
      </c>
      <c r="E648" s="15" t="s">
        <v>48</v>
      </c>
      <c r="F648" s="14"/>
      <c r="G648" s="14"/>
      <c r="H648" s="14"/>
      <c r="I648" s="14"/>
      <c r="J648" s="35" t="s">
        <v>324</v>
      </c>
      <c r="K648" s="14"/>
      <c r="L648" s="14" t="s">
        <v>433</v>
      </c>
      <c r="M648" s="14"/>
      <c r="N648" s="14"/>
      <c r="O648" s="14"/>
      <c r="P648" s="14"/>
      <c r="Q648" s="35" t="s">
        <v>324</v>
      </c>
      <c r="R648" s="14"/>
      <c r="S648" s="14" t="s">
        <v>433</v>
      </c>
      <c r="T648" s="46">
        <v>5670</v>
      </c>
      <c r="U648" s="58">
        <v>44136</v>
      </c>
      <c r="V648" s="58">
        <v>44316</v>
      </c>
      <c r="W648" s="46">
        <v>0</v>
      </c>
    </row>
    <row r="649" spans="1:23" s="13" customFormat="1" ht="105">
      <c r="A649" s="14" t="s">
        <v>1982</v>
      </c>
      <c r="B649" s="68" t="s">
        <v>1510</v>
      </c>
      <c r="C649" s="69" t="s">
        <v>84</v>
      </c>
      <c r="D649" s="15" t="s">
        <v>1983</v>
      </c>
      <c r="E649" s="15" t="s">
        <v>48</v>
      </c>
      <c r="F649" s="14"/>
      <c r="G649" s="14"/>
      <c r="H649" s="14"/>
      <c r="I649" s="14"/>
      <c r="J649" s="35" t="s">
        <v>1369</v>
      </c>
      <c r="K649" s="14"/>
      <c r="L649" s="14" t="s">
        <v>1719</v>
      </c>
      <c r="M649" s="14"/>
      <c r="N649" s="14"/>
      <c r="O649" s="14"/>
      <c r="P649" s="14"/>
      <c r="Q649" s="35" t="s">
        <v>1369</v>
      </c>
      <c r="R649" s="14"/>
      <c r="S649" s="14" t="s">
        <v>1719</v>
      </c>
      <c r="T649" s="46">
        <v>5640</v>
      </c>
      <c r="U649" s="58">
        <v>44136</v>
      </c>
      <c r="V649" s="58">
        <v>44316</v>
      </c>
      <c r="W649" s="46">
        <v>0</v>
      </c>
    </row>
    <row r="650" spans="1:23" s="13" customFormat="1" ht="90">
      <c r="A650" s="24" t="s">
        <v>1984</v>
      </c>
      <c r="B650" s="14" t="s">
        <v>98</v>
      </c>
      <c r="C650" s="15" t="s">
        <v>1985</v>
      </c>
      <c r="D650" s="15" t="s">
        <v>1986</v>
      </c>
      <c r="E650" s="15" t="s">
        <v>48</v>
      </c>
      <c r="F650" s="15"/>
      <c r="H650" s="14"/>
      <c r="I650" s="14"/>
      <c r="J650" s="32" t="s">
        <v>1987</v>
      </c>
      <c r="K650" s="14"/>
      <c r="L650" s="15" t="s">
        <v>1988</v>
      </c>
      <c r="M650" s="14"/>
      <c r="N650" s="14"/>
      <c r="O650" s="14"/>
      <c r="P650" s="14"/>
      <c r="Q650" s="35" t="s">
        <v>1987</v>
      </c>
      <c r="R650" s="14"/>
      <c r="S650" s="28" t="s">
        <v>1988</v>
      </c>
      <c r="T650" s="46">
        <v>24900</v>
      </c>
      <c r="U650" s="58">
        <v>42978</v>
      </c>
      <c r="V650" s="58">
        <v>44074</v>
      </c>
      <c r="W650" s="66">
        <v>24900</v>
      </c>
    </row>
    <row r="651" spans="1:23" s="13" customFormat="1" ht="45">
      <c r="A651" s="24" t="s">
        <v>1989</v>
      </c>
      <c r="B651" s="14" t="s">
        <v>98</v>
      </c>
      <c r="C651" s="15" t="s">
        <v>1985</v>
      </c>
      <c r="D651" s="15" t="s">
        <v>559</v>
      </c>
      <c r="E651" s="15" t="s">
        <v>48</v>
      </c>
      <c r="F651" s="15"/>
      <c r="H651" s="14"/>
      <c r="I651" s="14"/>
      <c r="J651" s="32" t="s">
        <v>1990</v>
      </c>
      <c r="K651" s="14"/>
      <c r="L651" s="15" t="s">
        <v>1991</v>
      </c>
      <c r="M651" s="14"/>
      <c r="O651" s="14"/>
      <c r="P651" s="14"/>
      <c r="Q651" s="35" t="s">
        <v>1990</v>
      </c>
      <c r="R651" s="14"/>
      <c r="S651" s="28" t="s">
        <v>1991</v>
      </c>
      <c r="T651" s="46">
        <v>798</v>
      </c>
      <c r="U651" s="58">
        <v>43438</v>
      </c>
      <c r="V651" s="58">
        <v>43860</v>
      </c>
      <c r="W651" s="66">
        <v>717.2</v>
      </c>
    </row>
    <row r="652" spans="1:23" s="13" customFormat="1" ht="45">
      <c r="A652" s="24" t="s">
        <v>1992</v>
      </c>
      <c r="B652" s="14" t="s">
        <v>98</v>
      </c>
      <c r="C652" s="15" t="s">
        <v>1985</v>
      </c>
      <c r="D652" s="15" t="s">
        <v>1993</v>
      </c>
      <c r="E652" s="15" t="s">
        <v>48</v>
      </c>
      <c r="F652" s="15"/>
      <c r="H652" s="14"/>
      <c r="I652" s="14"/>
      <c r="J652" s="32" t="s">
        <v>1192</v>
      </c>
      <c r="K652" s="14"/>
      <c r="L652" s="15" t="s">
        <v>206</v>
      </c>
      <c r="M652" s="14"/>
      <c r="O652" s="14"/>
      <c r="P652" s="14"/>
      <c r="Q652" s="35" t="s">
        <v>1192</v>
      </c>
      <c r="R652" s="14"/>
      <c r="S652" s="28" t="s">
        <v>206</v>
      </c>
      <c r="T652" s="46">
        <v>875.11</v>
      </c>
      <c r="U652" s="58">
        <v>43445</v>
      </c>
      <c r="V652" s="58">
        <v>43445</v>
      </c>
      <c r="W652" s="66">
        <v>636.72</v>
      </c>
    </row>
    <row r="653" spans="1:23" s="13" customFormat="1" ht="45">
      <c r="A653" s="24" t="s">
        <v>1994</v>
      </c>
      <c r="B653" s="14" t="s">
        <v>98</v>
      </c>
      <c r="C653" s="15" t="s">
        <v>1985</v>
      </c>
      <c r="D653" s="15" t="s">
        <v>559</v>
      </c>
      <c r="E653" s="15" t="s">
        <v>48</v>
      </c>
      <c r="F653" s="15"/>
      <c r="H653" s="14"/>
      <c r="I653" s="14"/>
      <c r="J653" s="32" t="s">
        <v>560</v>
      </c>
      <c r="K653" s="14"/>
      <c r="L653" s="15" t="s">
        <v>561</v>
      </c>
      <c r="M653" s="14"/>
      <c r="O653" s="14"/>
      <c r="P653" s="14"/>
      <c r="Q653" s="35" t="s">
        <v>560</v>
      </c>
      <c r="R653" s="14"/>
      <c r="S653" s="28" t="s">
        <v>561</v>
      </c>
      <c r="T653" s="46">
        <v>796.8</v>
      </c>
      <c r="U653" s="58">
        <v>43445</v>
      </c>
      <c r="V653" s="58">
        <v>43493</v>
      </c>
      <c r="W653" s="66">
        <v>768.8</v>
      </c>
    </row>
    <row r="654" spans="1:23" s="13" customFormat="1" ht="60">
      <c r="A654" s="24" t="s">
        <v>1995</v>
      </c>
      <c r="B654" s="14" t="s">
        <v>98</v>
      </c>
      <c r="C654" s="15" t="s">
        <v>1985</v>
      </c>
      <c r="D654" s="15" t="s">
        <v>1996</v>
      </c>
      <c r="E654" s="15" t="s">
        <v>39</v>
      </c>
      <c r="F654" s="15"/>
      <c r="H654" s="14"/>
      <c r="I654" s="14"/>
      <c r="J654" s="32" t="s">
        <v>1997</v>
      </c>
      <c r="K654" s="14"/>
      <c r="L654" s="15" t="s">
        <v>1998</v>
      </c>
      <c r="M654" s="14"/>
      <c r="O654" s="14"/>
      <c r="P654" s="14"/>
      <c r="Q654" s="35" t="s">
        <v>1997</v>
      </c>
      <c r="R654" s="14"/>
      <c r="S654" s="28" t="s">
        <v>1998</v>
      </c>
      <c r="T654" s="46">
        <v>7200</v>
      </c>
      <c r="U654" s="58">
        <v>43598</v>
      </c>
      <c r="V654" s="58">
        <v>44196</v>
      </c>
      <c r="W654" s="66">
        <v>7200</v>
      </c>
    </row>
    <row r="655" spans="1:23" s="13" customFormat="1" ht="60">
      <c r="A655" s="24" t="s">
        <v>1999</v>
      </c>
      <c r="B655" s="14" t="s">
        <v>98</v>
      </c>
      <c r="C655" s="15" t="s">
        <v>1985</v>
      </c>
      <c r="D655" s="15" t="s">
        <v>2000</v>
      </c>
      <c r="E655" s="15" t="s">
        <v>48</v>
      </c>
      <c r="F655" s="15"/>
      <c r="H655" s="14"/>
      <c r="I655" s="14"/>
      <c r="J655" s="32" t="s">
        <v>1192</v>
      </c>
      <c r="K655" s="14"/>
      <c r="L655" s="15" t="s">
        <v>206</v>
      </c>
      <c r="M655" s="14"/>
      <c r="O655" s="14"/>
      <c r="P655" s="14"/>
      <c r="Q655" s="35" t="s">
        <v>1192</v>
      </c>
      <c r="R655" s="14"/>
      <c r="S655" s="28" t="s">
        <v>206</v>
      </c>
      <c r="T655" s="46">
        <v>677</v>
      </c>
      <c r="U655" s="58">
        <v>43607</v>
      </c>
      <c r="V655" s="58">
        <v>43963</v>
      </c>
      <c r="W655" s="66">
        <v>677</v>
      </c>
    </row>
    <row r="656" spans="1:23" s="13" customFormat="1" ht="45">
      <c r="A656" s="24" t="s">
        <v>2001</v>
      </c>
      <c r="B656" s="14" t="s">
        <v>98</v>
      </c>
      <c r="C656" s="15" t="s">
        <v>1985</v>
      </c>
      <c r="D656" s="15" t="s">
        <v>2002</v>
      </c>
      <c r="E656" s="15" t="s">
        <v>48</v>
      </c>
      <c r="F656" s="15"/>
      <c r="H656" s="14"/>
      <c r="I656" s="14"/>
      <c r="J656" s="32" t="s">
        <v>1192</v>
      </c>
      <c r="K656" s="14"/>
      <c r="L656" s="15" t="s">
        <v>206</v>
      </c>
      <c r="M656" s="14"/>
      <c r="O656" s="14"/>
      <c r="P656" s="14"/>
      <c r="Q656" s="35" t="s">
        <v>1192</v>
      </c>
      <c r="R656" s="14"/>
      <c r="S656" s="28" t="s">
        <v>206</v>
      </c>
      <c r="T656" s="46">
        <v>4129</v>
      </c>
      <c r="U656" s="58">
        <v>43607</v>
      </c>
      <c r="V656" s="58">
        <v>43963</v>
      </c>
      <c r="W656" s="66">
        <v>4129</v>
      </c>
    </row>
    <row r="657" spans="1:23" s="13" customFormat="1" ht="45">
      <c r="A657" s="24" t="s">
        <v>2003</v>
      </c>
      <c r="B657" s="14" t="s">
        <v>98</v>
      </c>
      <c r="C657" s="15" t="s">
        <v>1985</v>
      </c>
      <c r="D657" s="15" t="s">
        <v>1993</v>
      </c>
      <c r="E657" s="15" t="s">
        <v>48</v>
      </c>
      <c r="F657" s="15"/>
      <c r="H657" s="14"/>
      <c r="I657" s="14"/>
      <c r="J657" s="32" t="s">
        <v>1192</v>
      </c>
      <c r="K657" s="14"/>
      <c r="L657" s="15" t="s">
        <v>206</v>
      </c>
      <c r="M657" s="14"/>
      <c r="O657" s="14"/>
      <c r="P657" s="14"/>
      <c r="Q657" s="35" t="s">
        <v>1192</v>
      </c>
      <c r="R657" s="14"/>
      <c r="S657" s="28" t="s">
        <v>206</v>
      </c>
      <c r="T657" s="46">
        <v>463.54</v>
      </c>
      <c r="U657" s="58">
        <v>43609</v>
      </c>
      <c r="V657" s="58">
        <v>43609</v>
      </c>
      <c r="W657" s="66">
        <v>426.66</v>
      </c>
    </row>
    <row r="658" spans="1:23" s="13" customFormat="1" ht="45">
      <c r="A658" s="24" t="s">
        <v>2004</v>
      </c>
      <c r="B658" s="14" t="s">
        <v>98</v>
      </c>
      <c r="C658" s="15" t="s">
        <v>1985</v>
      </c>
      <c r="D658" s="15" t="s">
        <v>2005</v>
      </c>
      <c r="E658" s="15" t="s">
        <v>48</v>
      </c>
      <c r="F658" s="16"/>
      <c r="J658" s="32" t="s">
        <v>2006</v>
      </c>
      <c r="K658" s="14"/>
      <c r="L658" s="15" t="s">
        <v>2007</v>
      </c>
      <c r="Q658" s="32" t="s">
        <v>2006</v>
      </c>
      <c r="R658" s="14"/>
      <c r="S658" s="15" t="s">
        <v>2007</v>
      </c>
      <c r="T658" s="46">
        <v>15000</v>
      </c>
      <c r="U658" s="58">
        <v>43709</v>
      </c>
      <c r="V658" s="58">
        <v>44834</v>
      </c>
      <c r="W658" s="66">
        <v>5000</v>
      </c>
    </row>
    <row r="659" spans="1:23" s="13" customFormat="1" ht="60">
      <c r="A659" s="24" t="s">
        <v>2008</v>
      </c>
      <c r="B659" s="14" t="s">
        <v>98</v>
      </c>
      <c r="C659" s="15" t="s">
        <v>1985</v>
      </c>
      <c r="D659" s="15" t="s">
        <v>2009</v>
      </c>
      <c r="E659" s="15" t="s">
        <v>48</v>
      </c>
      <c r="F659" s="16"/>
      <c r="J659" s="32">
        <v>97769690583</v>
      </c>
      <c r="K659" s="14"/>
      <c r="L659" s="15" t="s">
        <v>2010</v>
      </c>
      <c r="Q659" s="32">
        <v>97769690583</v>
      </c>
      <c r="R659" s="14"/>
      <c r="S659" s="15" t="s">
        <v>2010</v>
      </c>
      <c r="T659" s="46">
        <v>12000</v>
      </c>
      <c r="U659" s="58">
        <v>43678</v>
      </c>
      <c r="V659" s="58">
        <v>44773</v>
      </c>
      <c r="W659" s="66">
        <v>8000</v>
      </c>
    </row>
    <row r="660" spans="1:23" s="13" customFormat="1" ht="165">
      <c r="A660" s="24" t="s">
        <v>2011</v>
      </c>
      <c r="B660" s="14" t="s">
        <v>98</v>
      </c>
      <c r="C660" s="15" t="s">
        <v>1985</v>
      </c>
      <c r="D660" s="15" t="s">
        <v>2012</v>
      </c>
      <c r="E660" s="15" t="s">
        <v>48</v>
      </c>
      <c r="F660" s="16"/>
      <c r="J660" s="32">
        <v>10209790152</v>
      </c>
      <c r="K660" s="14"/>
      <c r="L660" s="15" t="s">
        <v>1988</v>
      </c>
      <c r="Q660" s="32">
        <v>10209790152</v>
      </c>
      <c r="R660" s="14"/>
      <c r="S660" s="15" t="s">
        <v>1988</v>
      </c>
      <c r="T660" s="46">
        <v>4950</v>
      </c>
      <c r="U660" s="58">
        <v>43678</v>
      </c>
      <c r="V660" s="58">
        <v>44773</v>
      </c>
      <c r="W660" s="66">
        <v>1650</v>
      </c>
    </row>
    <row r="661" spans="1:23" s="13" customFormat="1" ht="75">
      <c r="A661" s="13" t="s">
        <v>2013</v>
      </c>
      <c r="B661" s="14" t="s">
        <v>98</v>
      </c>
      <c r="C661" s="15" t="s">
        <v>1985</v>
      </c>
      <c r="D661" s="15" t="s">
        <v>2014</v>
      </c>
      <c r="E661" s="15" t="s">
        <v>48</v>
      </c>
      <c r="F661" s="16"/>
      <c r="J661" s="32" t="s">
        <v>2006</v>
      </c>
      <c r="K661" s="14"/>
      <c r="L661" s="15" t="s">
        <v>2015</v>
      </c>
      <c r="Q661" s="32" t="s">
        <v>2006</v>
      </c>
      <c r="R661" s="14"/>
      <c r="S661" s="15" t="s">
        <v>2015</v>
      </c>
      <c r="T661" s="46">
        <v>2100</v>
      </c>
      <c r="U661" s="58">
        <v>43770</v>
      </c>
      <c r="V661" s="58">
        <v>44895</v>
      </c>
      <c r="W661" s="66">
        <v>700</v>
      </c>
    </row>
    <row r="662" spans="1:23" s="13" customFormat="1" ht="105">
      <c r="A662" s="13" t="s">
        <v>2016</v>
      </c>
      <c r="B662" s="14" t="s">
        <v>98</v>
      </c>
      <c r="C662" s="15" t="s">
        <v>1985</v>
      </c>
      <c r="D662" s="15" t="s">
        <v>2017</v>
      </c>
      <c r="E662" s="15" t="s">
        <v>48</v>
      </c>
      <c r="F662" s="15"/>
      <c r="H662" s="14"/>
      <c r="I662" s="14"/>
      <c r="J662" s="32" t="s">
        <v>2018</v>
      </c>
      <c r="K662" s="14"/>
      <c r="L662" s="15" t="s">
        <v>2019</v>
      </c>
      <c r="M662" s="14"/>
      <c r="O662" s="14"/>
      <c r="P662" s="14"/>
      <c r="Q662" s="35" t="s">
        <v>2018</v>
      </c>
      <c r="R662" s="14"/>
      <c r="S662" s="15" t="s">
        <v>2019</v>
      </c>
      <c r="T662" s="46">
        <v>4000</v>
      </c>
      <c r="U662" s="58">
        <v>43754</v>
      </c>
      <c r="V662" s="58">
        <v>44196</v>
      </c>
      <c r="W662" s="66">
        <v>4000</v>
      </c>
    </row>
    <row r="663" spans="1:23" s="13" customFormat="1" ht="60">
      <c r="A663" s="13" t="s">
        <v>2020</v>
      </c>
      <c r="B663" s="14" t="s">
        <v>98</v>
      </c>
      <c r="C663" s="15" t="s">
        <v>1985</v>
      </c>
      <c r="D663" s="15" t="s">
        <v>2021</v>
      </c>
      <c r="E663" s="15" t="s">
        <v>48</v>
      </c>
      <c r="F663" s="15"/>
      <c r="H663" s="14"/>
      <c r="I663" s="14"/>
      <c r="J663" s="32" t="s">
        <v>2022</v>
      </c>
      <c r="K663" s="14"/>
      <c r="L663" s="15" t="s">
        <v>2023</v>
      </c>
      <c r="M663" s="14"/>
      <c r="O663" s="14"/>
      <c r="P663" s="14"/>
      <c r="Q663" s="35" t="s">
        <v>2022</v>
      </c>
      <c r="R663" s="14"/>
      <c r="S663" s="15" t="s">
        <v>2023</v>
      </c>
      <c r="T663" s="46">
        <v>3840</v>
      </c>
      <c r="U663" s="58">
        <v>43754</v>
      </c>
      <c r="V663" s="58">
        <v>44926</v>
      </c>
      <c r="W663" s="66">
        <v>1280</v>
      </c>
    </row>
    <row r="664" spans="1:23" s="13" customFormat="1" ht="60">
      <c r="A664" s="13" t="s">
        <v>2024</v>
      </c>
      <c r="B664" s="14" t="s">
        <v>98</v>
      </c>
      <c r="C664" s="15" t="s">
        <v>1985</v>
      </c>
      <c r="D664" s="15" t="s">
        <v>2025</v>
      </c>
      <c r="E664" s="15" t="s">
        <v>48</v>
      </c>
      <c r="F664" s="15"/>
      <c r="H664" s="14"/>
      <c r="I664" s="14"/>
      <c r="J664" s="32">
        <v>80059530370</v>
      </c>
      <c r="K664" s="14"/>
      <c r="L664" s="15" t="s">
        <v>2026</v>
      </c>
      <c r="M664" s="14"/>
      <c r="O664" s="14"/>
      <c r="P664" s="14"/>
      <c r="Q664" s="35">
        <v>80059530370</v>
      </c>
      <c r="S664" s="15" t="s">
        <v>2026</v>
      </c>
      <c r="T664" s="46">
        <v>4000</v>
      </c>
      <c r="U664" s="58">
        <v>43801</v>
      </c>
      <c r="V664" s="58">
        <v>44196</v>
      </c>
      <c r="W664" s="66">
        <v>4000</v>
      </c>
    </row>
    <row r="665" spans="1:23" s="13" customFormat="1" ht="45">
      <c r="A665" s="14" t="s">
        <v>2027</v>
      </c>
      <c r="B665" s="14" t="s">
        <v>98</v>
      </c>
      <c r="C665" s="15" t="s">
        <v>1985</v>
      </c>
      <c r="D665" s="15" t="s">
        <v>1993</v>
      </c>
      <c r="E665" s="15" t="s">
        <v>48</v>
      </c>
      <c r="F665" s="14"/>
      <c r="G665" s="14"/>
      <c r="H665" s="14"/>
      <c r="I665" s="14"/>
      <c r="J665" s="32" t="s">
        <v>1192</v>
      </c>
      <c r="K665" s="14"/>
      <c r="L665" s="15" t="s">
        <v>206</v>
      </c>
      <c r="M665" s="14"/>
      <c r="N665" s="14"/>
      <c r="O665" s="14"/>
      <c r="P665" s="14"/>
      <c r="Q665" s="35" t="s">
        <v>1192</v>
      </c>
      <c r="R665" s="14"/>
      <c r="S665" s="28" t="s">
        <v>206</v>
      </c>
      <c r="T665" s="46">
        <v>1450.49</v>
      </c>
      <c r="U665" s="58">
        <v>43853</v>
      </c>
      <c r="V665" s="58">
        <v>43853</v>
      </c>
      <c r="W665" s="46">
        <v>1307.76</v>
      </c>
    </row>
    <row r="666" spans="1:23" s="13" customFormat="1" ht="45">
      <c r="A666" s="14" t="s">
        <v>2028</v>
      </c>
      <c r="B666" s="14" t="s">
        <v>98</v>
      </c>
      <c r="C666" s="15" t="s">
        <v>1985</v>
      </c>
      <c r="D666" s="15" t="s">
        <v>559</v>
      </c>
      <c r="E666" s="15" t="s">
        <v>48</v>
      </c>
      <c r="F666" s="14"/>
      <c r="G666" s="14"/>
      <c r="H666" s="14"/>
      <c r="I666" s="14"/>
      <c r="J666" s="72" t="s">
        <v>2029</v>
      </c>
      <c r="K666" s="65"/>
      <c r="L666" s="65" t="s">
        <v>2030</v>
      </c>
      <c r="M666" s="14"/>
      <c r="N666" s="14"/>
      <c r="O666" s="14"/>
      <c r="P666" s="14"/>
      <c r="Q666" s="72" t="s">
        <v>2029</v>
      </c>
      <c r="R666" s="65"/>
      <c r="S666" s="65" t="s">
        <v>2030</v>
      </c>
      <c r="T666" s="46">
        <v>4510.1099999999997</v>
      </c>
      <c r="U666" s="58">
        <v>43889</v>
      </c>
      <c r="V666" s="58">
        <v>43889</v>
      </c>
      <c r="W666" s="46">
        <v>4404.72</v>
      </c>
    </row>
    <row r="667" spans="1:23" s="13" customFormat="1" ht="60">
      <c r="A667" s="14" t="s">
        <v>2031</v>
      </c>
      <c r="B667" s="14" t="s">
        <v>98</v>
      </c>
      <c r="C667" s="15" t="s">
        <v>1985</v>
      </c>
      <c r="D667" s="15" t="s">
        <v>2032</v>
      </c>
      <c r="E667" s="15" t="s">
        <v>48</v>
      </c>
      <c r="F667" s="14"/>
      <c r="G667" s="14"/>
      <c r="H667" s="14"/>
      <c r="I667" s="14"/>
      <c r="J667" s="32" t="s">
        <v>2033</v>
      </c>
      <c r="K667" s="14"/>
      <c r="L667" s="15" t="s">
        <v>2034</v>
      </c>
      <c r="M667" s="14"/>
      <c r="N667" s="14"/>
      <c r="O667" s="14"/>
      <c r="P667" s="14"/>
      <c r="Q667" s="32" t="s">
        <v>2033</v>
      </c>
      <c r="R667" s="14"/>
      <c r="S667" s="15" t="s">
        <v>2034</v>
      </c>
      <c r="T667" s="46">
        <v>4000</v>
      </c>
      <c r="U667" s="58">
        <v>43889</v>
      </c>
      <c r="V667" s="58">
        <v>44255</v>
      </c>
      <c r="W667" s="46">
        <v>4000</v>
      </c>
    </row>
    <row r="668" spans="1:23" s="13" customFormat="1" ht="45">
      <c r="A668" s="14" t="s">
        <v>2035</v>
      </c>
      <c r="B668" s="14" t="s">
        <v>98</v>
      </c>
      <c r="C668" s="15" t="s">
        <v>1985</v>
      </c>
      <c r="D668" s="65" t="s">
        <v>2002</v>
      </c>
      <c r="E668" s="15" t="s">
        <v>48</v>
      </c>
      <c r="F668" s="14"/>
      <c r="G668" s="14"/>
      <c r="H668" s="14"/>
      <c r="I668" s="14"/>
      <c r="J668" s="32" t="s">
        <v>1192</v>
      </c>
      <c r="K668" s="14"/>
      <c r="L668" s="15" t="s">
        <v>206</v>
      </c>
      <c r="M668" s="14"/>
      <c r="O668" s="14"/>
      <c r="P668" s="14"/>
      <c r="Q668" s="35" t="s">
        <v>1192</v>
      </c>
      <c r="R668" s="14"/>
      <c r="S668" s="28" t="s">
        <v>206</v>
      </c>
      <c r="T668" s="46">
        <v>4392</v>
      </c>
      <c r="U668" s="58">
        <v>43955</v>
      </c>
      <c r="V668" s="58">
        <v>44328</v>
      </c>
      <c r="W668" s="46">
        <v>4392</v>
      </c>
    </row>
    <row r="669" spans="1:23" s="13" customFormat="1" ht="60">
      <c r="A669" s="14" t="s">
        <v>2036</v>
      </c>
      <c r="B669" s="14" t="s">
        <v>98</v>
      </c>
      <c r="C669" s="15" t="s">
        <v>1985</v>
      </c>
      <c r="D669" s="65" t="s">
        <v>2000</v>
      </c>
      <c r="E669" s="15" t="s">
        <v>48</v>
      </c>
      <c r="F669" s="14"/>
      <c r="G669" s="14"/>
      <c r="H669" s="14"/>
      <c r="I669" s="14"/>
      <c r="J669" s="32" t="s">
        <v>1192</v>
      </c>
      <c r="K669" s="14"/>
      <c r="L669" s="15" t="s">
        <v>206</v>
      </c>
      <c r="M669" s="14"/>
      <c r="O669" s="14"/>
      <c r="P669" s="14"/>
      <c r="Q669" s="35" t="s">
        <v>1192</v>
      </c>
      <c r="R669" s="14"/>
      <c r="S669" s="28" t="s">
        <v>206</v>
      </c>
      <c r="T669" s="46">
        <v>693</v>
      </c>
      <c r="U669" s="58">
        <v>43955</v>
      </c>
      <c r="V669" s="58">
        <v>44328</v>
      </c>
      <c r="W669" s="46">
        <v>693</v>
      </c>
    </row>
    <row r="670" spans="1:23" s="13" customFormat="1" ht="45">
      <c r="A670" s="14" t="s">
        <v>2037</v>
      </c>
      <c r="B670" s="14" t="s">
        <v>98</v>
      </c>
      <c r="C670" s="15" t="s">
        <v>1985</v>
      </c>
      <c r="D670" s="15" t="s">
        <v>559</v>
      </c>
      <c r="E670" s="15" t="s">
        <v>48</v>
      </c>
      <c r="F670" s="14"/>
      <c r="G670" s="14"/>
      <c r="H670" s="14"/>
      <c r="I670" s="14"/>
      <c r="J670" s="32" t="s">
        <v>1990</v>
      </c>
      <c r="K670" s="14"/>
      <c r="L670" s="15" t="s">
        <v>1991</v>
      </c>
      <c r="M670" s="14"/>
      <c r="O670" s="14"/>
      <c r="P670" s="14"/>
      <c r="Q670" s="35" t="s">
        <v>1990</v>
      </c>
      <c r="R670" s="14"/>
      <c r="S670" s="15" t="s">
        <v>1991</v>
      </c>
      <c r="T670" s="46">
        <v>3286.19</v>
      </c>
      <c r="U670" s="58">
        <v>43853</v>
      </c>
      <c r="V670" s="58">
        <v>43853</v>
      </c>
      <c r="W670" s="46">
        <v>2593.2800000000002</v>
      </c>
    </row>
    <row r="671" spans="1:23" s="13" customFormat="1" ht="45">
      <c r="A671" s="14" t="s">
        <v>1564</v>
      </c>
      <c r="B671" s="14" t="s">
        <v>98</v>
      </c>
      <c r="C671" s="15" t="s">
        <v>1985</v>
      </c>
      <c r="D671" s="15" t="s">
        <v>2038</v>
      </c>
      <c r="E671" s="15" t="s">
        <v>48</v>
      </c>
      <c r="F671" s="14"/>
      <c r="G671" s="14"/>
      <c r="H671" s="14"/>
      <c r="I671" s="14"/>
      <c r="J671" s="35" t="s">
        <v>1567</v>
      </c>
      <c r="K671" s="14"/>
      <c r="L671" s="14" t="s">
        <v>1566</v>
      </c>
      <c r="M671" s="14"/>
      <c r="N671" s="14"/>
      <c r="O671" s="14"/>
      <c r="P671" s="14"/>
      <c r="Q671" s="35" t="s">
        <v>1567</v>
      </c>
      <c r="R671" s="14"/>
      <c r="S671" s="14" t="s">
        <v>1566</v>
      </c>
      <c r="T671" s="46">
        <v>150</v>
      </c>
      <c r="U671" s="58">
        <v>43873</v>
      </c>
      <c r="V671" s="58">
        <v>43873</v>
      </c>
      <c r="W671" s="46"/>
    </row>
    <row r="672" spans="1:23" s="13" customFormat="1" ht="60">
      <c r="A672" s="14" t="s">
        <v>2039</v>
      </c>
      <c r="B672" s="14" t="s">
        <v>98</v>
      </c>
      <c r="C672" s="15" t="s">
        <v>1985</v>
      </c>
      <c r="D672" s="15" t="s">
        <v>2040</v>
      </c>
      <c r="E672" s="15" t="s">
        <v>48</v>
      </c>
      <c r="F672" s="14"/>
      <c r="G672" s="14"/>
      <c r="H672" s="14"/>
      <c r="I672" s="14"/>
      <c r="J672" s="32" t="s">
        <v>1192</v>
      </c>
      <c r="K672" s="14"/>
      <c r="L672" s="15" t="s">
        <v>206</v>
      </c>
      <c r="M672" s="14"/>
      <c r="O672" s="14"/>
      <c r="P672" s="14"/>
      <c r="Q672" s="35" t="s">
        <v>1192</v>
      </c>
      <c r="R672" s="14"/>
      <c r="S672" s="28" t="s">
        <v>206</v>
      </c>
      <c r="T672" s="46">
        <v>990</v>
      </c>
      <c r="U672" s="58">
        <v>43963</v>
      </c>
      <c r="V672" s="58">
        <v>44036</v>
      </c>
      <c r="W672" s="46">
        <v>990</v>
      </c>
    </row>
    <row r="673" spans="1:23" s="13" customFormat="1" ht="45">
      <c r="A673" s="14" t="s">
        <v>2041</v>
      </c>
      <c r="B673" s="14" t="s">
        <v>98</v>
      </c>
      <c r="C673" s="15" t="s">
        <v>1985</v>
      </c>
      <c r="D673" s="15" t="s">
        <v>2042</v>
      </c>
      <c r="E673" s="15" t="s">
        <v>48</v>
      </c>
      <c r="F673" s="14"/>
      <c r="G673" s="14"/>
      <c r="H673" s="14"/>
      <c r="I673" s="14"/>
      <c r="J673" s="32" t="s">
        <v>1192</v>
      </c>
      <c r="K673" s="14" t="s">
        <v>1579</v>
      </c>
      <c r="L673" s="15" t="s">
        <v>206</v>
      </c>
      <c r="M673" s="14"/>
      <c r="O673" s="14"/>
      <c r="P673" s="14"/>
      <c r="Q673" s="35" t="s">
        <v>1192</v>
      </c>
      <c r="R673" s="14"/>
      <c r="S673" s="28" t="s">
        <v>206</v>
      </c>
      <c r="T673" s="46">
        <v>1050</v>
      </c>
      <c r="U673" s="58">
        <v>43963</v>
      </c>
      <c r="V673" s="58">
        <v>44036</v>
      </c>
      <c r="W673" s="46">
        <v>1050</v>
      </c>
    </row>
    <row r="674" spans="1:23" s="13" customFormat="1" ht="45">
      <c r="A674" s="14" t="s">
        <v>2043</v>
      </c>
      <c r="B674" s="14" t="s">
        <v>98</v>
      </c>
      <c r="C674" s="15" t="s">
        <v>1985</v>
      </c>
      <c r="D674" s="15" t="s">
        <v>2044</v>
      </c>
      <c r="E674" s="15" t="s">
        <v>48</v>
      </c>
      <c r="F674" s="14"/>
      <c r="G674" s="14"/>
      <c r="H674" s="14"/>
      <c r="I674" s="14"/>
      <c r="J674" s="32" t="s">
        <v>1192</v>
      </c>
      <c r="K674" s="14"/>
      <c r="L674" s="15" t="s">
        <v>206</v>
      </c>
      <c r="M674" s="14"/>
      <c r="O674" s="14"/>
      <c r="P674" s="14"/>
      <c r="Q674" s="35" t="s">
        <v>1192</v>
      </c>
      <c r="R674" s="14"/>
      <c r="S674" s="28" t="s">
        <v>206</v>
      </c>
      <c r="T674" s="46">
        <v>897.7</v>
      </c>
      <c r="U674" s="58">
        <v>43963</v>
      </c>
      <c r="V674" s="58">
        <v>44327</v>
      </c>
      <c r="W674" s="46"/>
    </row>
    <row r="675" spans="1:23" s="13" customFormat="1" ht="90">
      <c r="A675" s="14" t="s">
        <v>2045</v>
      </c>
      <c r="B675" s="14" t="s">
        <v>98</v>
      </c>
      <c r="C675" s="15" t="s">
        <v>1985</v>
      </c>
      <c r="D675" s="15" t="s">
        <v>2046</v>
      </c>
      <c r="E675" s="15" t="s">
        <v>48</v>
      </c>
      <c r="F675" s="14"/>
      <c r="G675" s="14"/>
      <c r="H675" s="14"/>
      <c r="I675" s="14"/>
      <c r="J675" s="32" t="s">
        <v>1987</v>
      </c>
      <c r="K675" s="14"/>
      <c r="L675" s="15" t="s">
        <v>1988</v>
      </c>
      <c r="M675" s="14"/>
      <c r="N675" s="14"/>
      <c r="O675" s="14"/>
      <c r="P675" s="14"/>
      <c r="Q675" s="32" t="s">
        <v>1987</v>
      </c>
      <c r="R675" s="14"/>
      <c r="S675" s="15" t="s">
        <v>1988</v>
      </c>
      <c r="T675" s="46">
        <v>39525</v>
      </c>
      <c r="U675" s="17">
        <v>44044</v>
      </c>
      <c r="V675" s="17">
        <v>45138</v>
      </c>
      <c r="W675" s="46">
        <v>13175</v>
      </c>
    </row>
    <row r="676" spans="1:23" s="13" customFormat="1" ht="60">
      <c r="A676" s="14" t="s">
        <v>2047</v>
      </c>
      <c r="B676" s="14" t="s">
        <v>98</v>
      </c>
      <c r="C676" s="15" t="s">
        <v>1985</v>
      </c>
      <c r="D676" s="65" t="s">
        <v>2048</v>
      </c>
      <c r="E676" s="15" t="s">
        <v>48</v>
      </c>
      <c r="F676" s="14"/>
      <c r="G676" s="14"/>
      <c r="H676" s="14"/>
      <c r="I676" s="14"/>
      <c r="J676" s="72" t="s">
        <v>2049</v>
      </c>
      <c r="K676" s="65"/>
      <c r="L676" s="65" t="s">
        <v>2050</v>
      </c>
      <c r="M676" s="14"/>
      <c r="N676" s="14"/>
      <c r="O676" s="14"/>
      <c r="P676" s="14"/>
      <c r="Q676" s="72" t="s">
        <v>2049</v>
      </c>
      <c r="R676" s="65"/>
      <c r="S676" s="65" t="s">
        <v>2050</v>
      </c>
      <c r="T676" s="83">
        <v>840</v>
      </c>
      <c r="U676" s="58">
        <v>43845</v>
      </c>
      <c r="V676" s="58">
        <v>43845</v>
      </c>
      <c r="W676" s="46">
        <v>590</v>
      </c>
    </row>
    <row r="677" spans="1:23" s="13" customFormat="1" ht="60">
      <c r="A677" s="37">
        <v>0</v>
      </c>
      <c r="B677" s="14">
        <v>80204250585</v>
      </c>
      <c r="C677" s="15" t="s">
        <v>84</v>
      </c>
      <c r="D677" s="15" t="s">
        <v>2051</v>
      </c>
      <c r="E677" s="15" t="s">
        <v>48</v>
      </c>
      <c r="F677" s="15"/>
      <c r="H677" s="14"/>
      <c r="I677" s="14"/>
      <c r="J677" s="33" t="s">
        <v>2052</v>
      </c>
      <c r="K677" s="14"/>
      <c r="L677" s="15" t="s">
        <v>2053</v>
      </c>
      <c r="M677" s="14"/>
      <c r="O677" s="14"/>
      <c r="P677" s="14"/>
      <c r="Q677" s="51" t="s">
        <v>2052</v>
      </c>
      <c r="R677" s="14"/>
      <c r="S677" s="15" t="s">
        <v>2053</v>
      </c>
      <c r="T677" s="46">
        <v>380</v>
      </c>
      <c r="U677" s="58">
        <v>42138</v>
      </c>
      <c r="V677" s="58">
        <v>42140</v>
      </c>
      <c r="W677" s="66">
        <v>0</v>
      </c>
    </row>
    <row r="678" spans="1:23" s="13" customFormat="1" ht="60">
      <c r="A678" s="37">
        <v>0</v>
      </c>
      <c r="B678" s="14">
        <v>80204250585</v>
      </c>
      <c r="C678" s="15" t="s">
        <v>84</v>
      </c>
      <c r="D678" s="15" t="s">
        <v>2051</v>
      </c>
      <c r="E678" s="15" t="s">
        <v>48</v>
      </c>
      <c r="F678" s="15"/>
      <c r="H678" s="14"/>
      <c r="I678" s="14"/>
      <c r="J678" s="32" t="s">
        <v>2054</v>
      </c>
      <c r="K678" s="14"/>
      <c r="L678" s="15" t="s">
        <v>2055</v>
      </c>
      <c r="M678" s="14"/>
      <c r="O678" s="14"/>
      <c r="P678" s="14"/>
      <c r="Q678" s="35" t="s">
        <v>2054</v>
      </c>
      <c r="R678" s="14"/>
      <c r="S678" s="15" t="s">
        <v>2055</v>
      </c>
      <c r="T678" s="46">
        <v>200</v>
      </c>
      <c r="U678" s="58">
        <v>42167</v>
      </c>
      <c r="V678" s="58">
        <v>42195</v>
      </c>
      <c r="W678" s="66">
        <v>0</v>
      </c>
    </row>
    <row r="679" spans="1:23" s="13" customFormat="1" ht="45">
      <c r="A679" s="37">
        <v>0</v>
      </c>
      <c r="B679" s="14">
        <v>80204250585</v>
      </c>
      <c r="C679" s="15" t="s">
        <v>84</v>
      </c>
      <c r="D679" s="15" t="s">
        <v>2051</v>
      </c>
      <c r="E679" s="15" t="s">
        <v>48</v>
      </c>
      <c r="F679" s="15"/>
      <c r="H679" s="14"/>
      <c r="I679" s="14"/>
      <c r="J679" s="32" t="s">
        <v>2056</v>
      </c>
      <c r="K679" s="14"/>
      <c r="L679" s="15" t="s">
        <v>2057</v>
      </c>
      <c r="M679" s="14"/>
      <c r="O679" s="14"/>
      <c r="P679" s="14"/>
      <c r="Q679" s="35" t="s">
        <v>2056</v>
      </c>
      <c r="R679" s="14"/>
      <c r="S679" s="15" t="s">
        <v>2057</v>
      </c>
      <c r="T679" s="46">
        <v>1500</v>
      </c>
      <c r="U679" s="58">
        <v>42268</v>
      </c>
      <c r="V679" s="58">
        <v>42270</v>
      </c>
      <c r="W679" s="66">
        <v>0</v>
      </c>
    </row>
    <row r="680" spans="1:23" s="13" customFormat="1" ht="45">
      <c r="A680" s="37">
        <v>0</v>
      </c>
      <c r="B680" s="14">
        <v>80204250585</v>
      </c>
      <c r="C680" s="15" t="s">
        <v>84</v>
      </c>
      <c r="D680" s="15" t="s">
        <v>2051</v>
      </c>
      <c r="E680" s="15" t="s">
        <v>48</v>
      </c>
      <c r="F680" s="15"/>
      <c r="H680" s="14"/>
      <c r="I680" s="14"/>
      <c r="J680" s="32" t="s">
        <v>2056</v>
      </c>
      <c r="K680" s="14"/>
      <c r="L680" s="15" t="s">
        <v>2057</v>
      </c>
      <c r="M680" s="14"/>
      <c r="O680" s="14"/>
      <c r="P680" s="14"/>
      <c r="Q680" s="35" t="s">
        <v>2056</v>
      </c>
      <c r="R680" s="14"/>
      <c r="S680" s="15" t="s">
        <v>2057</v>
      </c>
      <c r="T680" s="46">
        <v>1500</v>
      </c>
      <c r="U680" s="58">
        <v>42268</v>
      </c>
      <c r="V680" s="58">
        <v>42270</v>
      </c>
      <c r="W680" s="66">
        <v>0</v>
      </c>
    </row>
    <row r="681" spans="1:23" s="13" customFormat="1" ht="60">
      <c r="A681" s="37">
        <v>0</v>
      </c>
      <c r="B681" s="14">
        <v>80204250585</v>
      </c>
      <c r="C681" s="15" t="s">
        <v>84</v>
      </c>
      <c r="D681" s="15" t="s">
        <v>2051</v>
      </c>
      <c r="E681" s="15" t="s">
        <v>48</v>
      </c>
      <c r="F681" s="15"/>
      <c r="H681" s="14"/>
      <c r="I681" s="14"/>
      <c r="J681" s="32" t="s">
        <v>2058</v>
      </c>
      <c r="K681" s="14"/>
      <c r="L681" s="15" t="s">
        <v>936</v>
      </c>
      <c r="M681" s="14"/>
      <c r="O681" s="14"/>
      <c r="P681" s="14"/>
      <c r="Q681" s="35" t="s">
        <v>2058</v>
      </c>
      <c r="R681" s="14"/>
      <c r="S681" s="15" t="s">
        <v>936</v>
      </c>
      <c r="T681" s="46">
        <v>908.9</v>
      </c>
      <c r="U681" s="58">
        <v>42276</v>
      </c>
      <c r="V681" s="58">
        <v>42276</v>
      </c>
      <c r="W681" s="66">
        <v>0</v>
      </c>
    </row>
    <row r="682" spans="1:23" s="13" customFormat="1" ht="120">
      <c r="A682" s="37">
        <v>0</v>
      </c>
      <c r="B682" s="14">
        <v>80204250585</v>
      </c>
      <c r="C682" s="15" t="s">
        <v>84</v>
      </c>
      <c r="D682" s="15" t="s">
        <v>2059</v>
      </c>
      <c r="E682" s="15" t="s">
        <v>48</v>
      </c>
      <c r="F682" s="15"/>
      <c r="H682" s="14"/>
      <c r="I682" s="14"/>
      <c r="J682" s="33" t="s">
        <v>2060</v>
      </c>
      <c r="K682" s="14"/>
      <c r="L682" s="15" t="s">
        <v>2061</v>
      </c>
      <c r="M682" s="14"/>
      <c r="O682" s="14"/>
      <c r="P682" s="14"/>
      <c r="Q682" s="51" t="s">
        <v>2060</v>
      </c>
      <c r="R682" s="14"/>
      <c r="S682" s="15" t="s">
        <v>2061</v>
      </c>
      <c r="T682" s="46">
        <v>10</v>
      </c>
      <c r="U682" s="58">
        <v>42431</v>
      </c>
      <c r="V682" s="58">
        <v>42431</v>
      </c>
      <c r="W682" s="66">
        <v>0</v>
      </c>
    </row>
    <row r="683" spans="1:23" s="13" customFormat="1" ht="60">
      <c r="A683" s="37">
        <v>0</v>
      </c>
      <c r="B683" s="14">
        <v>80204250585</v>
      </c>
      <c r="C683" s="15" t="s">
        <v>84</v>
      </c>
      <c r="D683" s="15" t="s">
        <v>2062</v>
      </c>
      <c r="E683" s="15" t="s">
        <v>48</v>
      </c>
      <c r="F683" s="15"/>
      <c r="G683" s="14"/>
      <c r="H683" s="14"/>
      <c r="I683" s="14"/>
      <c r="J683" s="32" t="s">
        <v>2063</v>
      </c>
      <c r="K683" s="14"/>
      <c r="L683" s="15" t="s">
        <v>2064</v>
      </c>
      <c r="M683" s="14"/>
      <c r="N683" s="14"/>
      <c r="O683" s="14"/>
      <c r="P683" s="14"/>
      <c r="Q683" s="35" t="s">
        <v>2063</v>
      </c>
      <c r="R683" s="14"/>
      <c r="S683" s="15" t="s">
        <v>2064</v>
      </c>
      <c r="T683" s="46">
        <v>305</v>
      </c>
      <c r="U683" s="58">
        <v>42552</v>
      </c>
      <c r="V683" s="58">
        <v>42706</v>
      </c>
      <c r="W683" s="66">
        <v>0</v>
      </c>
    </row>
    <row r="684" spans="1:23" s="13" customFormat="1" ht="60">
      <c r="A684" s="37">
        <v>0</v>
      </c>
      <c r="B684" s="14">
        <v>80204250585</v>
      </c>
      <c r="C684" s="15" t="s">
        <v>84</v>
      </c>
      <c r="D684" s="15" t="s">
        <v>2065</v>
      </c>
      <c r="E684" s="15" t="s">
        <v>48</v>
      </c>
      <c r="F684" s="15"/>
      <c r="H684" s="14"/>
      <c r="I684" s="14"/>
      <c r="J684" s="32" t="s">
        <v>2066</v>
      </c>
      <c r="K684" s="14"/>
      <c r="L684" s="15" t="s">
        <v>2067</v>
      </c>
      <c r="M684" s="14"/>
      <c r="O684" s="14"/>
      <c r="P684" s="14"/>
      <c r="Q684" s="35" t="s">
        <v>2066</v>
      </c>
      <c r="R684" s="14"/>
      <c r="S684" s="15" t="s">
        <v>2067</v>
      </c>
      <c r="T684" s="46">
        <v>490</v>
      </c>
      <c r="U684" s="58">
        <v>42625</v>
      </c>
      <c r="V684" s="58">
        <v>42629</v>
      </c>
      <c r="W684" s="66">
        <v>0</v>
      </c>
    </row>
    <row r="685" spans="1:23" s="13" customFormat="1" ht="75">
      <c r="A685" s="37">
        <v>0</v>
      </c>
      <c r="B685" s="14">
        <v>80204250585</v>
      </c>
      <c r="C685" s="15" t="s">
        <v>84</v>
      </c>
      <c r="D685" s="15" t="s">
        <v>2068</v>
      </c>
      <c r="E685" s="15" t="s">
        <v>48</v>
      </c>
      <c r="F685" s="15"/>
      <c r="G685" s="14"/>
      <c r="H685" s="14"/>
      <c r="I685" s="14"/>
      <c r="J685" s="32" t="s">
        <v>2069</v>
      </c>
      <c r="K685" s="14"/>
      <c r="L685" s="15" t="s">
        <v>2070</v>
      </c>
      <c r="M685" s="14"/>
      <c r="N685" s="14"/>
      <c r="O685" s="14"/>
      <c r="P685" s="14"/>
      <c r="Q685" s="35" t="s">
        <v>2069</v>
      </c>
      <c r="R685" s="14"/>
      <c r="S685" s="15" t="s">
        <v>2070</v>
      </c>
      <c r="T685" s="46">
        <v>750</v>
      </c>
      <c r="U685" s="58">
        <v>42625</v>
      </c>
      <c r="V685" s="58">
        <v>42628</v>
      </c>
      <c r="W685" s="66">
        <v>0</v>
      </c>
    </row>
    <row r="686" spans="1:23" s="13" customFormat="1" ht="60">
      <c r="A686" s="37" t="s">
        <v>2071</v>
      </c>
      <c r="B686" s="14">
        <v>80204250585</v>
      </c>
      <c r="C686" s="15" t="s">
        <v>84</v>
      </c>
      <c r="D686" s="15" t="s">
        <v>2072</v>
      </c>
      <c r="E686" s="15" t="s">
        <v>48</v>
      </c>
      <c r="F686" s="15"/>
      <c r="H686" s="14"/>
      <c r="I686" s="14"/>
      <c r="J686" s="32" t="s">
        <v>2073</v>
      </c>
      <c r="K686" s="14"/>
      <c r="L686" s="15" t="s">
        <v>2074</v>
      </c>
      <c r="M686" s="14"/>
      <c r="O686" s="14"/>
      <c r="P686" s="14"/>
      <c r="Q686" s="32" t="s">
        <v>2073</v>
      </c>
      <c r="R686" s="14"/>
      <c r="S686" s="15" t="s">
        <v>2074</v>
      </c>
      <c r="T686" s="46">
        <v>5900</v>
      </c>
      <c r="U686" s="58">
        <v>42723</v>
      </c>
      <c r="V686" s="58">
        <v>42726</v>
      </c>
      <c r="W686" s="66">
        <v>0</v>
      </c>
    </row>
    <row r="687" spans="1:23" s="13" customFormat="1" ht="90">
      <c r="A687" s="37">
        <v>0</v>
      </c>
      <c r="B687" s="14">
        <v>80204250585</v>
      </c>
      <c r="C687" s="15" t="s">
        <v>84</v>
      </c>
      <c r="D687" s="15" t="s">
        <v>2075</v>
      </c>
      <c r="E687" s="15" t="s">
        <v>48</v>
      </c>
      <c r="F687" s="15"/>
      <c r="G687" s="14"/>
      <c r="H687" s="14"/>
      <c r="I687" s="14"/>
      <c r="J687" s="32" t="s">
        <v>2076</v>
      </c>
      <c r="K687" s="14"/>
      <c r="L687" s="15" t="s">
        <v>2077</v>
      </c>
      <c r="M687" s="14"/>
      <c r="N687" s="14"/>
      <c r="O687" s="14"/>
      <c r="P687" s="14"/>
      <c r="Q687" s="35" t="s">
        <v>2076</v>
      </c>
      <c r="R687" s="14"/>
      <c r="S687" s="15" t="s">
        <v>2077</v>
      </c>
      <c r="T687" s="46">
        <v>180</v>
      </c>
      <c r="U687" s="58">
        <v>42796</v>
      </c>
      <c r="V687" s="58">
        <v>42797</v>
      </c>
      <c r="W687" s="66">
        <v>0</v>
      </c>
    </row>
    <row r="688" spans="1:23" s="13" customFormat="1" ht="90">
      <c r="A688" s="37">
        <v>0</v>
      </c>
      <c r="B688" s="14">
        <v>80204250585</v>
      </c>
      <c r="C688" s="15" t="s">
        <v>84</v>
      </c>
      <c r="D688" s="15" t="s">
        <v>2075</v>
      </c>
      <c r="E688" s="15" t="s">
        <v>48</v>
      </c>
      <c r="F688" s="15"/>
      <c r="H688" s="14"/>
      <c r="I688" s="14"/>
      <c r="J688" s="32" t="s">
        <v>2076</v>
      </c>
      <c r="K688" s="14"/>
      <c r="L688" s="15" t="s">
        <v>2077</v>
      </c>
      <c r="M688" s="14"/>
      <c r="O688" s="14"/>
      <c r="P688" s="14"/>
      <c r="Q688" s="35" t="s">
        <v>2076</v>
      </c>
      <c r="R688" s="14"/>
      <c r="S688" s="15" t="s">
        <v>2077</v>
      </c>
      <c r="T688" s="46">
        <v>180</v>
      </c>
      <c r="U688" s="58">
        <v>42796</v>
      </c>
      <c r="V688" s="58">
        <v>42797</v>
      </c>
      <c r="W688" s="66">
        <v>0</v>
      </c>
    </row>
    <row r="689" spans="1:23" s="13" customFormat="1" ht="75">
      <c r="A689" s="37">
        <v>0</v>
      </c>
      <c r="B689" s="14">
        <v>80204250585</v>
      </c>
      <c r="C689" s="15" t="s">
        <v>84</v>
      </c>
      <c r="D689" s="15" t="s">
        <v>2078</v>
      </c>
      <c r="E689" s="15" t="s">
        <v>48</v>
      </c>
      <c r="F689" s="15"/>
      <c r="G689" s="14"/>
      <c r="H689" s="14"/>
      <c r="I689" s="14"/>
      <c r="J689" s="32" t="s">
        <v>2052</v>
      </c>
      <c r="K689" s="14"/>
      <c r="L689" s="15" t="s">
        <v>2079</v>
      </c>
      <c r="M689" s="14"/>
      <c r="N689" s="14"/>
      <c r="O689" s="14"/>
      <c r="P689" s="14"/>
      <c r="Q689" s="51" t="s">
        <v>2052</v>
      </c>
      <c r="R689" s="14"/>
      <c r="S689" s="15" t="s">
        <v>2079</v>
      </c>
      <c r="T689" s="46">
        <v>380</v>
      </c>
      <c r="U689" s="58">
        <v>42866</v>
      </c>
      <c r="V689" s="58">
        <v>42868</v>
      </c>
      <c r="W689" s="66">
        <v>0</v>
      </c>
    </row>
    <row r="690" spans="1:23" s="13" customFormat="1" ht="60">
      <c r="A690" s="37" t="s">
        <v>2080</v>
      </c>
      <c r="B690" s="14">
        <v>80204250585</v>
      </c>
      <c r="C690" s="15" t="s">
        <v>84</v>
      </c>
      <c r="D690" s="15" t="s">
        <v>2081</v>
      </c>
      <c r="E690" s="15" t="s">
        <v>48</v>
      </c>
      <c r="F690" s="15"/>
      <c r="G690" s="14"/>
      <c r="H690" s="14"/>
      <c r="I690" s="14"/>
      <c r="J690" s="32" t="s">
        <v>2058</v>
      </c>
      <c r="K690" s="14"/>
      <c r="L690" s="15" t="s">
        <v>2082</v>
      </c>
      <c r="M690" s="14"/>
      <c r="N690" s="14"/>
      <c r="O690" s="14"/>
      <c r="P690" s="14"/>
      <c r="Q690" s="35" t="s">
        <v>2058</v>
      </c>
      <c r="R690" s="14"/>
      <c r="S690" s="15" t="s">
        <v>2082</v>
      </c>
      <c r="T690" s="46">
        <v>747.86</v>
      </c>
      <c r="U690" s="58">
        <v>42927</v>
      </c>
      <c r="V690" s="58">
        <v>42927</v>
      </c>
      <c r="W690" s="66">
        <v>0</v>
      </c>
    </row>
    <row r="691" spans="1:23" s="13" customFormat="1" ht="60">
      <c r="A691" s="37">
        <v>0</v>
      </c>
      <c r="B691" s="14">
        <v>80204250585</v>
      </c>
      <c r="C691" s="15" t="s">
        <v>84</v>
      </c>
      <c r="D691" s="15" t="s">
        <v>2083</v>
      </c>
      <c r="E691" s="15" t="s">
        <v>48</v>
      </c>
      <c r="F691" s="15"/>
      <c r="H691" s="14"/>
      <c r="I691" s="14"/>
      <c r="J691" s="33" t="s">
        <v>2084</v>
      </c>
      <c r="K691" s="14"/>
      <c r="L691" s="15" t="s">
        <v>2085</v>
      </c>
      <c r="M691" s="14"/>
      <c r="O691" s="14"/>
      <c r="P691" s="14"/>
      <c r="Q691" s="51" t="s">
        <v>2084</v>
      </c>
      <c r="R691" s="14"/>
      <c r="S691" s="15" t="s">
        <v>2085</v>
      </c>
      <c r="T691" s="46">
        <v>1790</v>
      </c>
      <c r="U691" s="58">
        <v>42968</v>
      </c>
      <c r="V691" s="58">
        <v>42979</v>
      </c>
      <c r="W691" s="66">
        <v>0</v>
      </c>
    </row>
    <row r="692" spans="1:23" s="13" customFormat="1" ht="30">
      <c r="A692" s="37">
        <v>0</v>
      </c>
      <c r="B692" s="14">
        <v>80204250585</v>
      </c>
      <c r="C692" s="15" t="s">
        <v>84</v>
      </c>
      <c r="D692" s="15" t="s">
        <v>2086</v>
      </c>
      <c r="E692" s="15" t="s">
        <v>48</v>
      </c>
      <c r="F692" s="15"/>
      <c r="H692" s="14"/>
      <c r="I692" s="14"/>
      <c r="J692" s="32" t="s">
        <v>2087</v>
      </c>
      <c r="K692" s="14"/>
      <c r="L692" s="15" t="s">
        <v>2088</v>
      </c>
      <c r="M692" s="14"/>
      <c r="O692" s="14"/>
      <c r="P692" s="14"/>
      <c r="Q692" s="32" t="s">
        <v>2087</v>
      </c>
      <c r="R692" s="14"/>
      <c r="S692" s="15" t="s">
        <v>2088</v>
      </c>
      <c r="T692" s="46">
        <v>500</v>
      </c>
      <c r="U692" s="58">
        <v>43035</v>
      </c>
      <c r="V692" s="58">
        <v>43035</v>
      </c>
      <c r="W692" s="66">
        <v>0</v>
      </c>
    </row>
    <row r="693" spans="1:23" s="13" customFormat="1" ht="75">
      <c r="A693" s="37" t="s">
        <v>2089</v>
      </c>
      <c r="B693" s="14">
        <v>80204250585</v>
      </c>
      <c r="C693" s="15" t="s">
        <v>84</v>
      </c>
      <c r="D693" s="15" t="s">
        <v>2090</v>
      </c>
      <c r="E693" s="15" t="s">
        <v>48</v>
      </c>
      <c r="F693" s="15"/>
      <c r="H693" s="14"/>
      <c r="I693" s="14"/>
      <c r="J693" s="32" t="s">
        <v>2091</v>
      </c>
      <c r="K693" s="14"/>
      <c r="L693" s="15" t="s">
        <v>2092</v>
      </c>
      <c r="M693" s="14"/>
      <c r="O693" s="14"/>
      <c r="P693" s="14"/>
      <c r="Q693" s="35" t="s">
        <v>2091</v>
      </c>
      <c r="R693" s="14"/>
      <c r="S693" s="15" t="s">
        <v>2092</v>
      </c>
      <c r="T693" s="46">
        <v>2562</v>
      </c>
      <c r="U693" s="58">
        <v>43070</v>
      </c>
      <c r="V693" s="58">
        <v>43434</v>
      </c>
      <c r="W693" s="66">
        <v>640.5</v>
      </c>
    </row>
    <row r="694" spans="1:23" s="13" customFormat="1" ht="60">
      <c r="A694" s="37" t="s">
        <v>2093</v>
      </c>
      <c r="B694" s="14">
        <v>80204250585</v>
      </c>
      <c r="C694" s="15" t="s">
        <v>84</v>
      </c>
      <c r="D694" s="15" t="s">
        <v>2094</v>
      </c>
      <c r="E694" s="15" t="s">
        <v>48</v>
      </c>
      <c r="F694" s="15"/>
      <c r="H694" s="14"/>
      <c r="I694" s="14"/>
      <c r="J694" s="32" t="s">
        <v>2095</v>
      </c>
      <c r="K694" s="14"/>
      <c r="L694" s="15" t="s">
        <v>2096</v>
      </c>
      <c r="M694" s="14"/>
      <c r="O694" s="14"/>
      <c r="P694" s="14"/>
      <c r="Q694" s="35" t="s">
        <v>324</v>
      </c>
      <c r="R694" s="14"/>
      <c r="S694" s="15" t="s">
        <v>2096</v>
      </c>
      <c r="T694" s="46">
        <v>5563.2</v>
      </c>
      <c r="U694" s="58">
        <v>43180</v>
      </c>
      <c r="V694" s="58">
        <v>43244</v>
      </c>
      <c r="W694" s="66">
        <v>0</v>
      </c>
    </row>
    <row r="695" spans="1:23" s="13" customFormat="1" ht="75">
      <c r="A695" s="37" t="s">
        <v>1195</v>
      </c>
      <c r="B695" s="14">
        <v>80204250585</v>
      </c>
      <c r="C695" s="15" t="s">
        <v>84</v>
      </c>
      <c r="D695" s="15" t="s">
        <v>2097</v>
      </c>
      <c r="E695" s="15" t="s">
        <v>48</v>
      </c>
      <c r="F695" s="15"/>
      <c r="H695" s="14"/>
      <c r="I695" s="14"/>
      <c r="J695" s="32" t="s">
        <v>2095</v>
      </c>
      <c r="K695" s="14"/>
      <c r="L695" s="15" t="s">
        <v>2096</v>
      </c>
      <c r="M695" s="14"/>
      <c r="O695" s="14"/>
      <c r="P695" s="14"/>
      <c r="Q695" s="35" t="s">
        <v>324</v>
      </c>
      <c r="R695" s="14"/>
      <c r="S695" s="15" t="s">
        <v>2096</v>
      </c>
      <c r="T695" s="46">
        <v>4123.6000000000004</v>
      </c>
      <c r="U695" s="58">
        <v>43191</v>
      </c>
      <c r="V695" s="58">
        <v>44286</v>
      </c>
      <c r="W695" s="66">
        <v>4123.6000000000004</v>
      </c>
    </row>
    <row r="696" spans="1:23" s="13" customFormat="1" ht="45">
      <c r="A696" s="37">
        <v>0</v>
      </c>
      <c r="B696" s="14">
        <v>80204250585</v>
      </c>
      <c r="C696" s="15" t="s">
        <v>84</v>
      </c>
      <c r="D696" s="15" t="s">
        <v>2098</v>
      </c>
      <c r="E696" s="15" t="s">
        <v>48</v>
      </c>
      <c r="F696" s="15"/>
      <c r="H696" s="14"/>
      <c r="I696" s="14"/>
      <c r="J696" s="32" t="s">
        <v>2099</v>
      </c>
      <c r="K696" s="14"/>
      <c r="L696" s="15" t="s">
        <v>2100</v>
      </c>
      <c r="M696" s="14"/>
      <c r="O696" s="14"/>
      <c r="P696" s="14"/>
      <c r="Q696" s="35" t="s">
        <v>2099</v>
      </c>
      <c r="R696" s="14"/>
      <c r="S696" s="15" t="s">
        <v>2100</v>
      </c>
      <c r="T696" s="46">
        <v>430</v>
      </c>
      <c r="U696" s="58">
        <v>43258</v>
      </c>
      <c r="V696" s="58">
        <v>43259</v>
      </c>
      <c r="W696" s="66">
        <v>0</v>
      </c>
    </row>
    <row r="697" spans="1:23" s="13" customFormat="1" ht="90">
      <c r="A697" s="37">
        <v>0</v>
      </c>
      <c r="B697" s="14">
        <v>80204250585</v>
      </c>
      <c r="C697" s="15" t="s">
        <v>84</v>
      </c>
      <c r="D697" s="15" t="s">
        <v>2101</v>
      </c>
      <c r="E697" s="15" t="s">
        <v>48</v>
      </c>
      <c r="F697" s="15"/>
      <c r="H697" s="14"/>
      <c r="I697" s="14"/>
      <c r="J697" s="32" t="s">
        <v>2102</v>
      </c>
      <c r="K697" s="14"/>
      <c r="L697" s="15" t="s">
        <v>2103</v>
      </c>
      <c r="M697" s="14"/>
      <c r="O697" s="14"/>
      <c r="P697" s="14"/>
      <c r="Q697" s="35" t="s">
        <v>2102</v>
      </c>
      <c r="R697" s="14"/>
      <c r="S697" s="15" t="s">
        <v>2103</v>
      </c>
      <c r="T697" s="46">
        <v>600</v>
      </c>
      <c r="U697" s="58">
        <v>43354</v>
      </c>
      <c r="V697" s="58">
        <v>43357</v>
      </c>
      <c r="W697" s="66">
        <v>0</v>
      </c>
    </row>
    <row r="698" spans="1:23" s="13" customFormat="1" ht="60">
      <c r="A698" s="37">
        <v>0</v>
      </c>
      <c r="B698" s="14">
        <v>80204250585</v>
      </c>
      <c r="C698" s="15" t="s">
        <v>84</v>
      </c>
      <c r="D698" s="15" t="s">
        <v>2104</v>
      </c>
      <c r="E698" s="15" t="s">
        <v>48</v>
      </c>
      <c r="F698" s="15"/>
      <c r="H698" s="14"/>
      <c r="I698" s="14"/>
      <c r="J698" s="32" t="s">
        <v>2105</v>
      </c>
      <c r="K698" s="14"/>
      <c r="L698" s="15" t="s">
        <v>2106</v>
      </c>
      <c r="M698" s="14"/>
      <c r="O698" s="14"/>
      <c r="P698" s="14"/>
      <c r="Q698" s="32" t="s">
        <v>2105</v>
      </c>
      <c r="R698" s="14"/>
      <c r="S698" s="15" t="s">
        <v>2106</v>
      </c>
      <c r="T698" s="46">
        <v>300</v>
      </c>
      <c r="U698" s="58">
        <v>43364</v>
      </c>
      <c r="V698" s="58">
        <v>43364</v>
      </c>
      <c r="W698" s="66">
        <v>0</v>
      </c>
    </row>
    <row r="699" spans="1:23" s="13" customFormat="1" ht="60">
      <c r="A699" s="37">
        <v>0</v>
      </c>
      <c r="B699" s="14">
        <v>80204250585</v>
      </c>
      <c r="C699" s="15" t="s">
        <v>84</v>
      </c>
      <c r="D699" s="15" t="s">
        <v>2104</v>
      </c>
      <c r="E699" s="15" t="s">
        <v>48</v>
      </c>
      <c r="F699" s="15"/>
      <c r="H699" s="14"/>
      <c r="I699" s="14"/>
      <c r="J699" s="32" t="s">
        <v>2107</v>
      </c>
      <c r="K699" s="14"/>
      <c r="L699" s="15" t="s">
        <v>2108</v>
      </c>
      <c r="M699" s="14"/>
      <c r="O699" s="14"/>
      <c r="P699" s="14"/>
      <c r="Q699" s="32" t="s">
        <v>2107</v>
      </c>
      <c r="R699" s="14"/>
      <c r="S699" s="15" t="s">
        <v>2108</v>
      </c>
      <c r="T699" s="46">
        <v>500</v>
      </c>
      <c r="U699" s="58">
        <v>43420</v>
      </c>
      <c r="V699" s="58">
        <v>43420</v>
      </c>
      <c r="W699" s="66">
        <v>0</v>
      </c>
    </row>
    <row r="700" spans="1:23" s="13" customFormat="1" ht="60">
      <c r="A700" s="37">
        <v>0</v>
      </c>
      <c r="B700" s="14">
        <v>80204250585</v>
      </c>
      <c r="C700" s="15" t="s">
        <v>84</v>
      </c>
      <c r="D700" s="15" t="s">
        <v>2104</v>
      </c>
      <c r="E700" s="15" t="s">
        <v>48</v>
      </c>
      <c r="F700" s="15"/>
      <c r="H700" s="14"/>
      <c r="I700" s="14"/>
      <c r="J700" s="32" t="s">
        <v>2109</v>
      </c>
      <c r="K700" s="14"/>
      <c r="L700" s="15" t="s">
        <v>2110</v>
      </c>
      <c r="M700" s="14"/>
      <c r="O700" s="14"/>
      <c r="P700" s="14"/>
      <c r="Q700" s="32" t="s">
        <v>2109</v>
      </c>
      <c r="R700" s="14"/>
      <c r="S700" s="15" t="s">
        <v>2110</v>
      </c>
      <c r="T700" s="46">
        <v>200</v>
      </c>
      <c r="U700" s="58">
        <v>43451</v>
      </c>
      <c r="V700" s="58">
        <v>43451</v>
      </c>
      <c r="W700" s="66">
        <v>0</v>
      </c>
    </row>
    <row r="701" spans="1:23" s="13" customFormat="1" ht="45">
      <c r="A701" s="37">
        <v>0</v>
      </c>
      <c r="B701" s="14">
        <v>80204250585</v>
      </c>
      <c r="C701" s="15" t="s">
        <v>84</v>
      </c>
      <c r="D701" s="15" t="s">
        <v>2111</v>
      </c>
      <c r="E701" s="15" t="s">
        <v>48</v>
      </c>
      <c r="F701" s="15"/>
      <c r="H701" s="14"/>
      <c r="I701" s="14"/>
      <c r="J701" s="32" t="s">
        <v>2112</v>
      </c>
      <c r="K701" s="14"/>
      <c r="L701" s="15" t="s">
        <v>2113</v>
      </c>
      <c r="M701" s="14"/>
      <c r="N701" s="14"/>
      <c r="O701" s="14"/>
      <c r="P701" s="14"/>
      <c r="Q701" s="35" t="s">
        <v>2112</v>
      </c>
      <c r="R701" s="14"/>
      <c r="S701" s="15" t="s">
        <v>2113</v>
      </c>
      <c r="T701" s="46">
        <v>41</v>
      </c>
      <c r="U701" s="58">
        <v>43483</v>
      </c>
      <c r="V701" s="58">
        <v>43737</v>
      </c>
      <c r="W701" s="66">
        <v>0</v>
      </c>
    </row>
    <row r="702" spans="1:23" s="13" customFormat="1" ht="45">
      <c r="A702" s="37" t="s">
        <v>2114</v>
      </c>
      <c r="B702" s="14">
        <v>80204250585</v>
      </c>
      <c r="C702" s="15" t="s">
        <v>84</v>
      </c>
      <c r="D702" s="15" t="s">
        <v>2115</v>
      </c>
      <c r="E702" s="15" t="s">
        <v>48</v>
      </c>
      <c r="F702" s="15"/>
      <c r="H702" s="14"/>
      <c r="I702" s="14"/>
      <c r="J702" s="32" t="s">
        <v>2116</v>
      </c>
      <c r="K702" s="14"/>
      <c r="L702" s="15" t="s">
        <v>2117</v>
      </c>
      <c r="M702" s="14"/>
      <c r="O702" s="14"/>
      <c r="P702" s="14"/>
      <c r="Q702" s="35" t="s">
        <v>2116</v>
      </c>
      <c r="R702" s="14"/>
      <c r="S702" s="15" t="s">
        <v>2117</v>
      </c>
      <c r="T702" s="46">
        <v>4200</v>
      </c>
      <c r="U702" s="58">
        <v>43435</v>
      </c>
      <c r="V702" s="58">
        <v>44165</v>
      </c>
      <c r="W702" s="66">
        <v>0</v>
      </c>
    </row>
    <row r="703" spans="1:23" s="13" customFormat="1" ht="60">
      <c r="A703" s="37" t="s">
        <v>2118</v>
      </c>
      <c r="B703" s="14">
        <v>80204250585</v>
      </c>
      <c r="C703" s="15" t="s">
        <v>84</v>
      </c>
      <c r="D703" s="15" t="s">
        <v>2119</v>
      </c>
      <c r="E703" s="15" t="s">
        <v>48</v>
      </c>
      <c r="F703" s="15"/>
      <c r="H703" s="14"/>
      <c r="I703" s="14"/>
      <c r="J703" s="32" t="s">
        <v>324</v>
      </c>
      <c r="K703" s="14"/>
      <c r="L703" s="15" t="s">
        <v>2120</v>
      </c>
      <c r="M703" s="14"/>
      <c r="N703" s="14"/>
      <c r="O703" s="14"/>
      <c r="P703" s="14"/>
      <c r="Q703" s="35" t="s">
        <v>324</v>
      </c>
      <c r="R703" s="14"/>
      <c r="S703" s="15" t="s">
        <v>2120</v>
      </c>
      <c r="T703" s="46">
        <v>11680</v>
      </c>
      <c r="U703" s="58">
        <v>43221</v>
      </c>
      <c r="V703" s="58">
        <v>43830</v>
      </c>
      <c r="W703" s="66">
        <v>0</v>
      </c>
    </row>
    <row r="704" spans="1:23" s="13" customFormat="1" ht="75">
      <c r="A704" s="37" t="s">
        <v>2121</v>
      </c>
      <c r="B704" s="14">
        <v>80204250585</v>
      </c>
      <c r="C704" s="15" t="s">
        <v>84</v>
      </c>
      <c r="D704" s="15" t="s">
        <v>2122</v>
      </c>
      <c r="E704" s="15" t="s">
        <v>48</v>
      </c>
      <c r="F704" s="15"/>
      <c r="H704" s="14"/>
      <c r="I704" s="14"/>
      <c r="J704" s="32" t="s">
        <v>2123</v>
      </c>
      <c r="K704" s="14"/>
      <c r="L704" s="15" t="s">
        <v>2124</v>
      </c>
      <c r="M704" s="14"/>
      <c r="O704" s="14"/>
      <c r="P704" s="14"/>
      <c r="Q704" s="35" t="s">
        <v>2123</v>
      </c>
      <c r="R704" s="14"/>
      <c r="S704" s="15" t="s">
        <v>2124</v>
      </c>
      <c r="T704" s="46">
        <v>2166.15</v>
      </c>
      <c r="U704" s="58">
        <v>43444</v>
      </c>
      <c r="V704" s="58">
        <v>43444</v>
      </c>
      <c r="W704" s="66">
        <v>0</v>
      </c>
    </row>
    <row r="705" spans="1:23" s="13" customFormat="1" ht="45">
      <c r="A705" s="37">
        <v>0</v>
      </c>
      <c r="B705" s="14">
        <v>80204250585</v>
      </c>
      <c r="C705" s="15" t="s">
        <v>84</v>
      </c>
      <c r="D705" s="15" t="s">
        <v>2125</v>
      </c>
      <c r="E705" s="15" t="s">
        <v>48</v>
      </c>
      <c r="F705" s="15"/>
      <c r="H705" s="14"/>
      <c r="I705" s="14"/>
      <c r="J705" s="32" t="s">
        <v>2069</v>
      </c>
      <c r="K705" s="14"/>
      <c r="L705" s="15" t="s">
        <v>2070</v>
      </c>
      <c r="M705" s="14"/>
      <c r="O705" s="14"/>
      <c r="P705" s="14"/>
      <c r="Q705" s="35" t="s">
        <v>2069</v>
      </c>
      <c r="R705" s="14"/>
      <c r="S705" s="15" t="s">
        <v>2070</v>
      </c>
      <c r="T705" s="46">
        <v>2646</v>
      </c>
      <c r="U705" s="58">
        <v>43497</v>
      </c>
      <c r="V705" s="58">
        <v>43830</v>
      </c>
      <c r="W705" s="46">
        <v>2646</v>
      </c>
    </row>
    <row r="706" spans="1:23" s="13" customFormat="1" ht="45">
      <c r="A706" s="37">
        <v>0</v>
      </c>
      <c r="B706" s="14">
        <v>80204250585</v>
      </c>
      <c r="C706" s="15" t="s">
        <v>84</v>
      </c>
      <c r="D706" s="15" t="s">
        <v>2125</v>
      </c>
      <c r="E706" s="15" t="s">
        <v>48</v>
      </c>
      <c r="F706" s="15"/>
      <c r="G706" s="14"/>
      <c r="H706" s="14"/>
      <c r="I706" s="14"/>
      <c r="J706" s="32" t="s">
        <v>2069</v>
      </c>
      <c r="K706" s="14"/>
      <c r="L706" s="15" t="s">
        <v>2070</v>
      </c>
      <c r="M706" s="14"/>
      <c r="N706" s="14"/>
      <c r="O706" s="14"/>
      <c r="P706" s="14"/>
      <c r="Q706" s="35" t="s">
        <v>2069</v>
      </c>
      <c r="R706" s="14"/>
      <c r="S706" s="15" t="s">
        <v>2070</v>
      </c>
      <c r="T706" s="46">
        <v>2646</v>
      </c>
      <c r="U706" s="58">
        <v>43497</v>
      </c>
      <c r="V706" s="58">
        <v>43830</v>
      </c>
      <c r="W706" s="46">
        <v>2646</v>
      </c>
    </row>
    <row r="707" spans="1:23" s="13" customFormat="1" ht="120">
      <c r="A707" s="37" t="s">
        <v>2126</v>
      </c>
      <c r="B707" s="14">
        <v>80204250585</v>
      </c>
      <c r="C707" s="15" t="s">
        <v>84</v>
      </c>
      <c r="D707" s="15" t="s">
        <v>2127</v>
      </c>
      <c r="E707" s="15" t="s">
        <v>48</v>
      </c>
      <c r="F707" s="15"/>
      <c r="H707" s="14"/>
      <c r="I707" s="14"/>
      <c r="J707" s="32" t="s">
        <v>2128</v>
      </c>
      <c r="K707" s="14"/>
      <c r="L707" s="15" t="s">
        <v>2129</v>
      </c>
      <c r="M707" s="14"/>
      <c r="O707" s="14"/>
      <c r="P707" s="14"/>
      <c r="Q707" s="35" t="s">
        <v>2128</v>
      </c>
      <c r="R707" s="14"/>
      <c r="S707" s="15" t="s">
        <v>2129</v>
      </c>
      <c r="T707" s="46">
        <v>6000</v>
      </c>
      <c r="U707" s="58">
        <v>43521</v>
      </c>
      <c r="V707" s="58">
        <v>43525</v>
      </c>
      <c r="W707" s="66">
        <v>0</v>
      </c>
    </row>
    <row r="708" spans="1:23" s="13" customFormat="1" ht="60">
      <c r="A708" s="37">
        <v>0</v>
      </c>
      <c r="B708" s="14">
        <v>80204250585</v>
      </c>
      <c r="C708" s="15" t="s">
        <v>84</v>
      </c>
      <c r="D708" s="15" t="s">
        <v>2104</v>
      </c>
      <c r="E708" s="15" t="s">
        <v>48</v>
      </c>
      <c r="F708" s="15"/>
      <c r="H708" s="14"/>
      <c r="I708" s="14"/>
      <c r="J708" s="32" t="s">
        <v>2130</v>
      </c>
      <c r="K708" s="14"/>
      <c r="L708" s="15" t="s">
        <v>2131</v>
      </c>
      <c r="M708" s="14"/>
      <c r="N708" s="14"/>
      <c r="O708" s="14"/>
      <c r="P708" s="14"/>
      <c r="Q708" s="32" t="s">
        <v>2130</v>
      </c>
      <c r="R708" s="14"/>
      <c r="S708" s="15" t="s">
        <v>2131</v>
      </c>
      <c r="T708" s="46">
        <v>700</v>
      </c>
      <c r="U708" s="58">
        <v>43564</v>
      </c>
      <c r="V708" s="58">
        <v>43564</v>
      </c>
      <c r="W708" s="66">
        <v>99</v>
      </c>
    </row>
    <row r="709" spans="1:23" s="13" customFormat="1" ht="150">
      <c r="A709" s="37">
        <v>0</v>
      </c>
      <c r="B709" s="14">
        <v>80204250585</v>
      </c>
      <c r="C709" s="15" t="s">
        <v>84</v>
      </c>
      <c r="D709" s="15" t="s">
        <v>2132</v>
      </c>
      <c r="E709" s="15" t="s">
        <v>48</v>
      </c>
      <c r="F709" s="15"/>
      <c r="H709" s="14"/>
      <c r="I709" s="14"/>
      <c r="J709" s="32" t="s">
        <v>2099</v>
      </c>
      <c r="K709" s="14"/>
      <c r="L709" s="15" t="s">
        <v>2100</v>
      </c>
      <c r="M709" s="14"/>
      <c r="N709" s="14"/>
      <c r="O709" s="14"/>
      <c r="P709" s="14"/>
      <c r="Q709" s="35" t="s">
        <v>2099</v>
      </c>
      <c r="R709" s="14"/>
      <c r="S709" s="15" t="s">
        <v>2100</v>
      </c>
      <c r="T709" s="46">
        <v>320</v>
      </c>
      <c r="U709" s="58">
        <v>43634</v>
      </c>
      <c r="V709" s="58">
        <v>43634</v>
      </c>
      <c r="W709" s="66">
        <v>0</v>
      </c>
    </row>
    <row r="710" spans="1:23" s="13" customFormat="1" ht="75">
      <c r="A710" s="37">
        <v>0</v>
      </c>
      <c r="B710" s="14">
        <v>80204250585</v>
      </c>
      <c r="C710" s="15" t="s">
        <v>84</v>
      </c>
      <c r="D710" s="15" t="s">
        <v>2133</v>
      </c>
      <c r="E710" s="15" t="s">
        <v>48</v>
      </c>
      <c r="F710" s="15"/>
      <c r="H710" s="14"/>
      <c r="I710" s="14"/>
      <c r="J710" s="32" t="s">
        <v>2134</v>
      </c>
      <c r="K710" s="14"/>
      <c r="L710" s="15" t="s">
        <v>2135</v>
      </c>
      <c r="M710" s="14"/>
      <c r="O710" s="14"/>
      <c r="P710" s="14"/>
      <c r="Q710" s="35" t="s">
        <v>2134</v>
      </c>
      <c r="R710" s="14"/>
      <c r="S710" s="15" t="s">
        <v>2135</v>
      </c>
      <c r="T710" s="46">
        <v>460</v>
      </c>
      <c r="U710" s="58">
        <v>43620</v>
      </c>
      <c r="V710" s="58">
        <v>43620</v>
      </c>
      <c r="W710" s="66">
        <v>0</v>
      </c>
    </row>
    <row r="711" spans="1:23" s="13" customFormat="1" ht="60">
      <c r="A711" s="37">
        <v>0</v>
      </c>
      <c r="B711" s="14">
        <v>80204250585</v>
      </c>
      <c r="C711" s="15" t="s">
        <v>84</v>
      </c>
      <c r="D711" s="15" t="s">
        <v>2136</v>
      </c>
      <c r="E711" s="15" t="s">
        <v>48</v>
      </c>
      <c r="F711" s="15"/>
      <c r="H711" s="14"/>
      <c r="I711" s="14"/>
      <c r="J711" s="32" t="s">
        <v>2134</v>
      </c>
      <c r="K711" s="14"/>
      <c r="L711" s="15" t="s">
        <v>2135</v>
      </c>
      <c r="M711" s="14"/>
      <c r="O711" s="14"/>
      <c r="P711" s="14"/>
      <c r="Q711" s="35" t="s">
        <v>2134</v>
      </c>
      <c r="R711" s="14"/>
      <c r="S711" s="15" t="s">
        <v>2135</v>
      </c>
      <c r="T711" s="46">
        <v>460</v>
      </c>
      <c r="U711" s="58">
        <v>43642</v>
      </c>
      <c r="V711" s="58">
        <v>43642</v>
      </c>
      <c r="W711" s="66">
        <v>0</v>
      </c>
    </row>
    <row r="712" spans="1:23" s="13" customFormat="1" ht="60">
      <c r="A712" s="37">
        <v>0</v>
      </c>
      <c r="B712" s="14">
        <v>80204250585</v>
      </c>
      <c r="C712" s="15" t="s">
        <v>84</v>
      </c>
      <c r="D712" s="15" t="s">
        <v>2104</v>
      </c>
      <c r="E712" s="15" t="s">
        <v>48</v>
      </c>
      <c r="F712" s="15"/>
      <c r="H712" s="14"/>
      <c r="I712" s="14"/>
      <c r="J712" s="32" t="s">
        <v>2137</v>
      </c>
      <c r="K712" s="14"/>
      <c r="L712" s="15" t="s">
        <v>2138</v>
      </c>
      <c r="M712" s="14"/>
      <c r="N712" s="14"/>
      <c r="O712" s="14"/>
      <c r="P712" s="14"/>
      <c r="Q712" s="32" t="s">
        <v>2137</v>
      </c>
      <c r="R712" s="14"/>
      <c r="S712" s="15" t="s">
        <v>2138</v>
      </c>
      <c r="T712" s="46">
        <v>400</v>
      </c>
      <c r="U712" s="58">
        <v>43637</v>
      </c>
      <c r="V712" s="58">
        <v>43637</v>
      </c>
      <c r="W712" s="66">
        <v>0</v>
      </c>
    </row>
    <row r="713" spans="1:23" s="13" customFormat="1" ht="60">
      <c r="A713" s="37" t="s">
        <v>2139</v>
      </c>
      <c r="B713" s="14">
        <v>80204250585</v>
      </c>
      <c r="C713" s="15" t="s">
        <v>84</v>
      </c>
      <c r="D713" s="15" t="s">
        <v>2140</v>
      </c>
      <c r="E713" s="15" t="s">
        <v>48</v>
      </c>
      <c r="F713" s="15"/>
      <c r="H713" s="14"/>
      <c r="I713" s="14"/>
      <c r="J713" s="32" t="s">
        <v>2141</v>
      </c>
      <c r="K713" s="14"/>
      <c r="L713" s="15" t="s">
        <v>2142</v>
      </c>
      <c r="M713" s="14"/>
      <c r="O713" s="14"/>
      <c r="P713" s="14"/>
      <c r="Q713" s="35" t="s">
        <v>2141</v>
      </c>
      <c r="R713" s="14"/>
      <c r="S713" s="15" t="s">
        <v>2142</v>
      </c>
      <c r="T713" s="101">
        <v>1110.9000000000001</v>
      </c>
      <c r="U713" s="58">
        <v>43647</v>
      </c>
      <c r="V713" s="58">
        <v>44013</v>
      </c>
      <c r="W713" s="66">
        <v>0</v>
      </c>
    </row>
    <row r="714" spans="1:23" s="13" customFormat="1" ht="60">
      <c r="A714" s="37">
        <v>0</v>
      </c>
      <c r="B714" s="14">
        <v>80204250585</v>
      </c>
      <c r="C714" s="15" t="s">
        <v>84</v>
      </c>
      <c r="D714" s="15" t="s">
        <v>2143</v>
      </c>
      <c r="E714" s="15" t="s">
        <v>48</v>
      </c>
      <c r="F714" s="15"/>
      <c r="H714" s="14"/>
      <c r="I714" s="14"/>
      <c r="J714" s="32" t="s">
        <v>2144</v>
      </c>
      <c r="K714" s="14"/>
      <c r="L714" s="15" t="s">
        <v>2145</v>
      </c>
      <c r="M714" s="14"/>
      <c r="N714" s="14"/>
      <c r="O714" s="14"/>
      <c r="P714" s="14"/>
      <c r="Q714" s="32" t="s">
        <v>2144</v>
      </c>
      <c r="R714" s="14"/>
      <c r="S714" s="15" t="s">
        <v>2145</v>
      </c>
      <c r="T714" s="46">
        <v>600</v>
      </c>
      <c r="U714" s="58">
        <v>43637</v>
      </c>
      <c r="V714" s="58">
        <v>43637</v>
      </c>
      <c r="W714" s="66">
        <v>0</v>
      </c>
    </row>
    <row r="715" spans="1:23" s="13" customFormat="1" ht="60">
      <c r="A715" s="37">
        <v>0</v>
      </c>
      <c r="B715" s="14">
        <v>80204250585</v>
      </c>
      <c r="C715" s="15" t="s">
        <v>84</v>
      </c>
      <c r="D715" s="15" t="s">
        <v>2143</v>
      </c>
      <c r="E715" s="15" t="s">
        <v>48</v>
      </c>
      <c r="F715" s="15"/>
      <c r="H715" s="14"/>
      <c r="I715" s="14"/>
      <c r="J715" s="32" t="s">
        <v>2146</v>
      </c>
      <c r="K715" s="14"/>
      <c r="L715" s="15" t="s">
        <v>2147</v>
      </c>
      <c r="M715" s="14"/>
      <c r="N715" s="14"/>
      <c r="O715" s="14"/>
      <c r="P715" s="14"/>
      <c r="Q715" s="32" t="s">
        <v>2146</v>
      </c>
      <c r="R715" s="14"/>
      <c r="S715" s="15" t="s">
        <v>2147</v>
      </c>
      <c r="T715" s="46">
        <v>600</v>
      </c>
      <c r="U715" s="58">
        <v>43720</v>
      </c>
      <c r="V715" s="58">
        <v>43720</v>
      </c>
      <c r="W715" s="66">
        <v>0</v>
      </c>
    </row>
    <row r="716" spans="1:23" s="13" customFormat="1" ht="60">
      <c r="A716" s="37">
        <v>0</v>
      </c>
      <c r="B716" s="14">
        <v>80204250585</v>
      </c>
      <c r="C716" s="15" t="s">
        <v>84</v>
      </c>
      <c r="D716" s="15" t="s">
        <v>2148</v>
      </c>
      <c r="E716" s="15" t="s">
        <v>48</v>
      </c>
      <c r="F716" s="15"/>
      <c r="H716" s="14"/>
      <c r="I716" s="14"/>
      <c r="J716" s="32" t="s">
        <v>2149</v>
      </c>
      <c r="K716" s="14"/>
      <c r="L716" s="15" t="s">
        <v>2150</v>
      </c>
      <c r="M716" s="14"/>
      <c r="N716" s="14"/>
      <c r="O716" s="14"/>
      <c r="P716" s="14"/>
      <c r="Q716" s="32" t="s">
        <v>2149</v>
      </c>
      <c r="R716" s="14"/>
      <c r="S716" s="15" t="s">
        <v>2150</v>
      </c>
      <c r="T716" s="46">
        <v>16000</v>
      </c>
      <c r="U716" s="58">
        <v>43738</v>
      </c>
      <c r="V716" s="58">
        <v>43928</v>
      </c>
      <c r="W716" s="66">
        <v>16000</v>
      </c>
    </row>
    <row r="717" spans="1:23" s="13" customFormat="1" ht="60">
      <c r="A717" s="37">
        <v>0</v>
      </c>
      <c r="B717" s="14">
        <v>80204250585</v>
      </c>
      <c r="C717" s="15" t="s">
        <v>84</v>
      </c>
      <c r="D717" s="15" t="s">
        <v>2143</v>
      </c>
      <c r="E717" s="15" t="s">
        <v>48</v>
      </c>
      <c r="F717" s="15"/>
      <c r="H717" s="14"/>
      <c r="I717" s="14"/>
      <c r="J717" s="32" t="s">
        <v>2151</v>
      </c>
      <c r="K717" s="14"/>
      <c r="L717" s="15" t="s">
        <v>2152</v>
      </c>
      <c r="M717" s="14"/>
      <c r="N717" s="14"/>
      <c r="O717" s="14"/>
      <c r="P717" s="14"/>
      <c r="Q717" s="32" t="s">
        <v>2151</v>
      </c>
      <c r="R717" s="14"/>
      <c r="S717" s="15" t="s">
        <v>2152</v>
      </c>
      <c r="T717" s="46">
        <v>400</v>
      </c>
      <c r="U717" s="58">
        <v>43728</v>
      </c>
      <c r="V717" s="58">
        <v>43728</v>
      </c>
      <c r="W717" s="66">
        <v>0</v>
      </c>
    </row>
    <row r="718" spans="1:23" s="13" customFormat="1" ht="30">
      <c r="A718" s="37">
        <v>0</v>
      </c>
      <c r="B718" s="14">
        <v>80204250585</v>
      </c>
      <c r="C718" s="15" t="s">
        <v>84</v>
      </c>
      <c r="D718" s="15" t="s">
        <v>2153</v>
      </c>
      <c r="E718" s="15" t="s">
        <v>48</v>
      </c>
      <c r="F718" s="15"/>
      <c r="H718" s="14"/>
      <c r="I718" s="14"/>
      <c r="J718" s="32" t="s">
        <v>2154</v>
      </c>
      <c r="K718" s="14"/>
      <c r="L718" s="15" t="s">
        <v>2155</v>
      </c>
      <c r="M718" s="14"/>
      <c r="N718" s="14"/>
      <c r="O718" s="14"/>
      <c r="P718" s="14"/>
      <c r="Q718" s="32" t="s">
        <v>2154</v>
      </c>
      <c r="R718" s="14"/>
      <c r="S718" s="15" t="s">
        <v>2155</v>
      </c>
      <c r="T718" s="46">
        <v>150</v>
      </c>
      <c r="U718" s="58">
        <v>43735</v>
      </c>
      <c r="V718" s="58">
        <v>43735</v>
      </c>
      <c r="W718" s="66">
        <v>0</v>
      </c>
    </row>
    <row r="719" spans="1:23" s="13" customFormat="1" ht="30">
      <c r="A719" s="37">
        <v>0</v>
      </c>
      <c r="B719" s="14">
        <v>80204250585</v>
      </c>
      <c r="C719" s="15" t="s">
        <v>84</v>
      </c>
      <c r="D719" s="15" t="s">
        <v>2156</v>
      </c>
      <c r="E719" s="15" t="s">
        <v>48</v>
      </c>
      <c r="F719" s="15"/>
      <c r="H719" s="14"/>
      <c r="I719" s="14"/>
      <c r="J719" s="32" t="s">
        <v>2157</v>
      </c>
      <c r="K719" s="14"/>
      <c r="L719" s="15" t="s">
        <v>2158</v>
      </c>
      <c r="M719" s="14"/>
      <c r="N719" s="14"/>
      <c r="O719" s="14"/>
      <c r="P719" s="14"/>
      <c r="Q719" s="32" t="s">
        <v>2157</v>
      </c>
      <c r="R719" s="14"/>
      <c r="S719" s="15" t="s">
        <v>2158</v>
      </c>
      <c r="T719" s="46">
        <v>330</v>
      </c>
      <c r="U719" s="58">
        <v>43735</v>
      </c>
      <c r="V719" s="58">
        <v>43735</v>
      </c>
      <c r="W719" s="66">
        <v>0</v>
      </c>
    </row>
    <row r="720" spans="1:23" s="13" customFormat="1" ht="30">
      <c r="A720" s="37">
        <v>0</v>
      </c>
      <c r="B720" s="14">
        <v>80204250585</v>
      </c>
      <c r="C720" s="15" t="s">
        <v>84</v>
      </c>
      <c r="D720" s="15" t="s">
        <v>2159</v>
      </c>
      <c r="E720" s="15" t="s">
        <v>48</v>
      </c>
      <c r="F720" s="15"/>
      <c r="H720" s="14"/>
      <c r="I720" s="14"/>
      <c r="J720" s="32" t="s">
        <v>2160</v>
      </c>
      <c r="K720" s="14"/>
      <c r="L720" s="15" t="s">
        <v>2161</v>
      </c>
      <c r="M720" s="14"/>
      <c r="O720" s="14"/>
      <c r="P720" s="14"/>
      <c r="Q720" s="35" t="s">
        <v>2160</v>
      </c>
      <c r="R720" s="14"/>
      <c r="S720" s="15" t="s">
        <v>2161</v>
      </c>
      <c r="T720" s="46">
        <v>3700</v>
      </c>
      <c r="U720" s="58">
        <v>43763</v>
      </c>
      <c r="V720" s="58">
        <v>43778</v>
      </c>
      <c r="W720" s="66">
        <v>0</v>
      </c>
    </row>
    <row r="721" spans="1:23" s="13" customFormat="1" ht="90">
      <c r="A721" s="18" t="s">
        <v>2162</v>
      </c>
      <c r="B721" s="14">
        <v>80204250585</v>
      </c>
      <c r="C721" s="15" t="s">
        <v>84</v>
      </c>
      <c r="D721" s="16" t="s">
        <v>2163</v>
      </c>
      <c r="E721" s="15" t="s">
        <v>48</v>
      </c>
      <c r="F721" s="16"/>
      <c r="J721" s="32" t="s">
        <v>2095</v>
      </c>
      <c r="K721" s="14"/>
      <c r="L721" s="15" t="s">
        <v>2096</v>
      </c>
      <c r="Q721" s="32" t="s">
        <v>324</v>
      </c>
      <c r="R721" s="14"/>
      <c r="S721" s="15" t="s">
        <v>2096</v>
      </c>
      <c r="T721" s="46">
        <v>2380</v>
      </c>
      <c r="U721" s="58">
        <v>43738</v>
      </c>
      <c r="V721" s="58">
        <v>44101</v>
      </c>
      <c r="W721" s="66">
        <v>0</v>
      </c>
    </row>
    <row r="722" spans="1:23" s="13" customFormat="1" ht="45">
      <c r="A722" s="37">
        <v>0</v>
      </c>
      <c r="B722" s="14">
        <v>80204250585</v>
      </c>
      <c r="C722" s="15" t="s">
        <v>84</v>
      </c>
      <c r="D722" s="15" t="s">
        <v>2164</v>
      </c>
      <c r="E722" s="15" t="s">
        <v>48</v>
      </c>
      <c r="F722" s="15"/>
      <c r="H722" s="14"/>
      <c r="I722" s="14"/>
      <c r="J722" s="32" t="s">
        <v>541</v>
      </c>
      <c r="K722" s="14"/>
      <c r="L722" s="15" t="s">
        <v>2165</v>
      </c>
      <c r="M722" s="14"/>
      <c r="O722" s="14"/>
      <c r="P722" s="14"/>
      <c r="Q722" s="35" t="s">
        <v>541</v>
      </c>
      <c r="R722" s="14"/>
      <c r="S722" s="15" t="s">
        <v>2165</v>
      </c>
      <c r="T722" s="46">
        <v>1645</v>
      </c>
      <c r="U722" s="58">
        <v>43815</v>
      </c>
      <c r="V722" s="58">
        <v>43817</v>
      </c>
      <c r="W722" s="66">
        <v>0</v>
      </c>
    </row>
    <row r="723" spans="1:23" s="13" customFormat="1" ht="105">
      <c r="A723" s="37">
        <v>0</v>
      </c>
      <c r="B723" s="14">
        <v>80204250585</v>
      </c>
      <c r="C723" s="15" t="s">
        <v>84</v>
      </c>
      <c r="D723" s="15" t="s">
        <v>2166</v>
      </c>
      <c r="E723" s="15" t="s">
        <v>48</v>
      </c>
      <c r="F723" s="15"/>
      <c r="H723" s="14"/>
      <c r="I723" s="14"/>
      <c r="J723" s="32" t="s">
        <v>2167</v>
      </c>
      <c r="K723" s="14"/>
      <c r="L723" s="15" t="s">
        <v>2168</v>
      </c>
      <c r="M723" s="14"/>
      <c r="O723" s="14"/>
      <c r="P723" s="14"/>
      <c r="Q723" s="35" t="s">
        <v>2167</v>
      </c>
      <c r="R723" s="14"/>
      <c r="S723" s="15" t="s">
        <v>2168</v>
      </c>
      <c r="T723" s="46">
        <v>1050</v>
      </c>
      <c r="U723" s="58">
        <v>43789</v>
      </c>
      <c r="V723" s="58">
        <v>43789</v>
      </c>
      <c r="W723" s="66">
        <v>1050</v>
      </c>
    </row>
    <row r="724" spans="1:23" s="13" customFormat="1" ht="30">
      <c r="A724" s="37">
        <v>0</v>
      </c>
      <c r="B724" s="14">
        <v>80204250585</v>
      </c>
      <c r="C724" s="15" t="s">
        <v>84</v>
      </c>
      <c r="D724" s="15" t="s">
        <v>2169</v>
      </c>
      <c r="E724" s="15" t="s">
        <v>48</v>
      </c>
      <c r="F724" s="15"/>
      <c r="H724" s="14"/>
      <c r="I724" s="14"/>
      <c r="J724" s="32" t="s">
        <v>385</v>
      </c>
      <c r="K724" s="14"/>
      <c r="L724" s="15" t="s">
        <v>2170</v>
      </c>
      <c r="M724" s="14"/>
      <c r="O724" s="14"/>
      <c r="P724" s="14"/>
      <c r="Q724" s="32" t="s">
        <v>385</v>
      </c>
      <c r="R724" s="14"/>
      <c r="S724" s="15" t="s">
        <v>721</v>
      </c>
      <c r="T724" s="46">
        <v>1290</v>
      </c>
      <c r="U724" s="58">
        <v>43759</v>
      </c>
      <c r="V724" s="58">
        <v>43761</v>
      </c>
      <c r="W724" s="66">
        <v>1290</v>
      </c>
    </row>
    <row r="725" spans="1:23" s="13" customFormat="1" ht="60">
      <c r="A725" s="37" t="s">
        <v>2171</v>
      </c>
      <c r="B725" s="14">
        <v>80204250585</v>
      </c>
      <c r="C725" s="15" t="s">
        <v>84</v>
      </c>
      <c r="D725" s="15" t="s">
        <v>2172</v>
      </c>
      <c r="E725" s="15" t="s">
        <v>48</v>
      </c>
      <c r="F725" s="15"/>
      <c r="H725" s="14"/>
      <c r="I725" s="14"/>
      <c r="J725" s="32" t="s">
        <v>2173</v>
      </c>
      <c r="K725" s="14"/>
      <c r="L725" s="15" t="s">
        <v>2174</v>
      </c>
      <c r="M725" s="14"/>
      <c r="O725" s="14"/>
      <c r="P725" s="14"/>
      <c r="Q725" s="32" t="s">
        <v>2173</v>
      </c>
      <c r="R725" s="14"/>
      <c r="S725" s="15" t="s">
        <v>2174</v>
      </c>
      <c r="T725" s="46">
        <v>4800</v>
      </c>
      <c r="U725" s="58">
        <v>43748</v>
      </c>
      <c r="V725" s="58">
        <v>43748</v>
      </c>
      <c r="W725" s="66">
        <v>4800</v>
      </c>
    </row>
    <row r="726" spans="1:23" s="13" customFormat="1" ht="120">
      <c r="A726" s="37">
        <v>0</v>
      </c>
      <c r="B726" s="14">
        <v>80204250585</v>
      </c>
      <c r="C726" s="15" t="s">
        <v>84</v>
      </c>
      <c r="D726" s="15" t="s">
        <v>2175</v>
      </c>
      <c r="E726" s="15" t="s">
        <v>48</v>
      </c>
      <c r="F726" s="15"/>
      <c r="H726" s="14"/>
      <c r="I726" s="14"/>
      <c r="J726" s="32" t="s">
        <v>2134</v>
      </c>
      <c r="K726" s="14"/>
      <c r="L726" s="15" t="s">
        <v>2135</v>
      </c>
      <c r="M726" s="14"/>
      <c r="O726" s="14"/>
      <c r="P726" s="14"/>
      <c r="Q726" s="35" t="s">
        <v>2134</v>
      </c>
      <c r="R726" s="14"/>
      <c r="S726" s="15" t="s">
        <v>2135</v>
      </c>
      <c r="T726" s="46">
        <v>400</v>
      </c>
      <c r="U726" s="58">
        <v>43802</v>
      </c>
      <c r="V726" s="58">
        <v>43802</v>
      </c>
      <c r="W726" s="66">
        <v>400</v>
      </c>
    </row>
    <row r="727" spans="1:23" s="13" customFormat="1" ht="120">
      <c r="A727" s="37">
        <v>0</v>
      </c>
      <c r="B727" s="14">
        <v>80204250585</v>
      </c>
      <c r="C727" s="15" t="s">
        <v>84</v>
      </c>
      <c r="D727" s="15" t="s">
        <v>2175</v>
      </c>
      <c r="E727" s="15" t="s">
        <v>48</v>
      </c>
      <c r="F727" s="15"/>
      <c r="H727" s="14"/>
      <c r="I727" s="14"/>
      <c r="J727" s="32" t="s">
        <v>2134</v>
      </c>
      <c r="K727" s="14"/>
      <c r="L727" s="15" t="s">
        <v>2135</v>
      </c>
      <c r="M727" s="14"/>
      <c r="O727" s="14"/>
      <c r="P727" s="14"/>
      <c r="Q727" s="35" t="s">
        <v>2134</v>
      </c>
      <c r="R727" s="14"/>
      <c r="S727" s="15" t="s">
        <v>2135</v>
      </c>
      <c r="T727" s="46">
        <v>400</v>
      </c>
      <c r="U727" s="58">
        <v>43802</v>
      </c>
      <c r="V727" s="58">
        <v>43802</v>
      </c>
      <c r="W727" s="66">
        <v>400</v>
      </c>
    </row>
    <row r="728" spans="1:23" s="13" customFormat="1" ht="60">
      <c r="A728" s="37">
        <v>0</v>
      </c>
      <c r="B728" s="14">
        <v>80204250585</v>
      </c>
      <c r="C728" s="15" t="s">
        <v>84</v>
      </c>
      <c r="D728" s="15" t="s">
        <v>2143</v>
      </c>
      <c r="E728" s="15" t="s">
        <v>48</v>
      </c>
      <c r="F728" s="15"/>
      <c r="H728" s="14"/>
      <c r="I728" s="14"/>
      <c r="J728" s="32" t="s">
        <v>2176</v>
      </c>
      <c r="K728" s="14"/>
      <c r="L728" s="15" t="s">
        <v>2177</v>
      </c>
      <c r="M728" s="14"/>
      <c r="N728" s="14"/>
      <c r="O728" s="14"/>
      <c r="P728" s="14"/>
      <c r="Q728" s="32" t="s">
        <v>2176</v>
      </c>
      <c r="R728" s="14"/>
      <c r="S728" s="15" t="s">
        <v>2177</v>
      </c>
      <c r="T728" s="46">
        <v>400</v>
      </c>
      <c r="U728" s="58">
        <v>43768</v>
      </c>
      <c r="V728" s="58">
        <v>43768</v>
      </c>
      <c r="W728" s="66">
        <v>0</v>
      </c>
    </row>
    <row r="729" spans="1:23" s="13" customFormat="1" ht="45">
      <c r="A729" s="37">
        <v>0</v>
      </c>
      <c r="B729" s="14">
        <v>80204250585</v>
      </c>
      <c r="C729" s="15" t="s">
        <v>84</v>
      </c>
      <c r="D729" s="15" t="s">
        <v>2178</v>
      </c>
      <c r="E729" s="15" t="s">
        <v>48</v>
      </c>
      <c r="F729" s="15"/>
      <c r="H729" s="14"/>
      <c r="I729" s="14"/>
      <c r="J729" s="32" t="s">
        <v>2179</v>
      </c>
      <c r="K729" s="14"/>
      <c r="L729" s="15" t="s">
        <v>2180</v>
      </c>
      <c r="M729" s="14"/>
      <c r="N729" s="14"/>
      <c r="O729" s="14"/>
      <c r="P729" s="14"/>
      <c r="Q729" s="32" t="s">
        <v>2179</v>
      </c>
      <c r="R729" s="14"/>
      <c r="S729" s="15" t="s">
        <v>2180</v>
      </c>
      <c r="T729" s="46">
        <v>260</v>
      </c>
      <c r="U729" s="58">
        <v>43812</v>
      </c>
      <c r="V729" s="58">
        <v>43814</v>
      </c>
      <c r="W729" s="66">
        <v>221</v>
      </c>
    </row>
    <row r="730" spans="1:23" s="13" customFormat="1" ht="45">
      <c r="A730" s="37">
        <v>0</v>
      </c>
      <c r="B730" s="14">
        <v>80204250585</v>
      </c>
      <c r="C730" s="15" t="s">
        <v>84</v>
      </c>
      <c r="D730" s="15" t="s">
        <v>2181</v>
      </c>
      <c r="E730" s="15" t="s">
        <v>48</v>
      </c>
      <c r="F730" s="15"/>
      <c r="H730" s="14"/>
      <c r="I730" s="14"/>
      <c r="J730" s="32" t="s">
        <v>2056</v>
      </c>
      <c r="K730" s="14"/>
      <c r="L730" s="15" t="s">
        <v>2057</v>
      </c>
      <c r="M730" s="14"/>
      <c r="O730" s="14"/>
      <c r="P730" s="14"/>
      <c r="Q730" s="32" t="s">
        <v>2056</v>
      </c>
      <c r="R730" s="14"/>
      <c r="S730" s="15" t="s">
        <v>2057</v>
      </c>
      <c r="T730" s="46">
        <v>550</v>
      </c>
      <c r="U730" s="58">
        <v>43800</v>
      </c>
      <c r="V730" s="58">
        <v>44013</v>
      </c>
      <c r="W730" s="66">
        <v>550</v>
      </c>
    </row>
    <row r="731" spans="1:23" s="13" customFormat="1" ht="60">
      <c r="A731" s="37">
        <v>0</v>
      </c>
      <c r="B731" s="14">
        <v>80204250585</v>
      </c>
      <c r="C731" s="15" t="s">
        <v>84</v>
      </c>
      <c r="D731" s="15" t="s">
        <v>2182</v>
      </c>
      <c r="E731" s="15" t="s">
        <v>48</v>
      </c>
      <c r="F731" s="15"/>
      <c r="H731" s="14"/>
      <c r="I731" s="14"/>
      <c r="J731" s="32" t="s">
        <v>1193</v>
      </c>
      <c r="K731" s="14"/>
      <c r="L731" s="15" t="s">
        <v>1194</v>
      </c>
      <c r="M731" s="14"/>
      <c r="O731" s="14"/>
      <c r="P731" s="14"/>
      <c r="Q731" s="35" t="s">
        <v>1193</v>
      </c>
      <c r="R731" s="14"/>
      <c r="S731" s="15" t="s">
        <v>1194</v>
      </c>
      <c r="T731" s="46">
        <v>1500</v>
      </c>
      <c r="U731" s="58">
        <v>43880</v>
      </c>
      <c r="V731" s="58">
        <v>43881</v>
      </c>
      <c r="W731" s="66">
        <v>1500</v>
      </c>
    </row>
    <row r="732" spans="1:23" s="13" customFormat="1" ht="105">
      <c r="A732" s="37" t="s">
        <v>1701</v>
      </c>
      <c r="B732" s="14">
        <v>80204250585</v>
      </c>
      <c r="C732" s="15" t="s">
        <v>84</v>
      </c>
      <c r="D732" s="15" t="s">
        <v>2183</v>
      </c>
      <c r="E732" s="15" t="s">
        <v>48</v>
      </c>
      <c r="F732" s="15"/>
      <c r="H732" s="14"/>
      <c r="I732" s="14"/>
      <c r="J732" s="32" t="s">
        <v>1703</v>
      </c>
      <c r="K732" s="14"/>
      <c r="L732" s="15" t="s">
        <v>2184</v>
      </c>
      <c r="M732" s="14"/>
      <c r="O732" s="14"/>
      <c r="P732" s="14"/>
      <c r="Q732" s="35" t="s">
        <v>1703</v>
      </c>
      <c r="R732" s="14"/>
      <c r="S732" s="15" t="s">
        <v>2184</v>
      </c>
      <c r="T732" s="46">
        <v>36000</v>
      </c>
      <c r="U732" s="58">
        <v>43862</v>
      </c>
      <c r="V732" s="58">
        <v>43982</v>
      </c>
      <c r="W732" s="66">
        <v>0</v>
      </c>
    </row>
    <row r="733" spans="1:23" s="13" customFormat="1" ht="60">
      <c r="A733" s="37">
        <v>0</v>
      </c>
      <c r="B733" s="14">
        <v>80204250585</v>
      </c>
      <c r="C733" s="15" t="s">
        <v>84</v>
      </c>
      <c r="D733" s="15" t="s">
        <v>2185</v>
      </c>
      <c r="E733" s="15" t="s">
        <v>48</v>
      </c>
      <c r="F733" s="15"/>
      <c r="H733" s="14"/>
      <c r="I733" s="14"/>
      <c r="J733" s="32" t="s">
        <v>2186</v>
      </c>
      <c r="K733" s="14"/>
      <c r="L733" s="15" t="s">
        <v>2187</v>
      </c>
      <c r="M733" s="14"/>
      <c r="N733" s="14"/>
      <c r="O733" s="14"/>
      <c r="P733" s="14"/>
      <c r="Q733" s="35" t="s">
        <v>2186</v>
      </c>
      <c r="R733" s="14"/>
      <c r="S733" s="15" t="s">
        <v>2187</v>
      </c>
      <c r="T733" s="46">
        <v>2700</v>
      </c>
      <c r="U733" s="58">
        <v>43809</v>
      </c>
      <c r="V733" s="58">
        <v>43809</v>
      </c>
      <c r="W733" s="66">
        <v>2700</v>
      </c>
    </row>
    <row r="734" spans="1:23" s="13" customFormat="1" ht="45">
      <c r="A734" s="102" t="s">
        <v>2188</v>
      </c>
      <c r="B734" s="14">
        <v>80204250585</v>
      </c>
      <c r="C734" s="15" t="s">
        <v>84</v>
      </c>
      <c r="D734" s="15" t="s">
        <v>2189</v>
      </c>
      <c r="E734" s="15" t="s">
        <v>48</v>
      </c>
      <c r="F734" s="15"/>
      <c r="H734" s="14"/>
      <c r="I734" s="14"/>
      <c r="J734" s="32" t="s">
        <v>1959</v>
      </c>
      <c r="K734" s="14"/>
      <c r="L734" s="15" t="s">
        <v>2190</v>
      </c>
      <c r="M734" s="14"/>
      <c r="N734" s="14"/>
      <c r="O734" s="14"/>
      <c r="P734" s="14"/>
      <c r="Q734" s="32" t="s">
        <v>1959</v>
      </c>
      <c r="R734" s="14"/>
      <c r="S734" s="15" t="s">
        <v>2190</v>
      </c>
      <c r="T734" s="46">
        <v>945</v>
      </c>
      <c r="U734" s="58">
        <v>43800</v>
      </c>
      <c r="V734" s="58">
        <v>43830</v>
      </c>
      <c r="W734" s="66">
        <v>0</v>
      </c>
    </row>
    <row r="735" spans="1:23" s="13" customFormat="1" ht="43.5">
      <c r="A735" s="37">
        <v>0</v>
      </c>
      <c r="B735" s="14">
        <v>80204250585</v>
      </c>
      <c r="C735" s="15" t="s">
        <v>84</v>
      </c>
      <c r="D735" s="103" t="s">
        <v>2191</v>
      </c>
      <c r="E735" s="15" t="s">
        <v>48</v>
      </c>
      <c r="F735" s="15"/>
      <c r="H735" s="14"/>
      <c r="I735" s="14"/>
      <c r="J735" s="32" t="s">
        <v>2192</v>
      </c>
      <c r="K735" s="14"/>
      <c r="L735" s="15" t="s">
        <v>2193</v>
      </c>
      <c r="M735" s="14"/>
      <c r="O735" s="14"/>
      <c r="P735" s="14"/>
      <c r="Q735" s="35" t="s">
        <v>2192</v>
      </c>
      <c r="R735" s="14"/>
      <c r="S735" s="15" t="s">
        <v>2193</v>
      </c>
      <c r="T735" s="46">
        <v>650</v>
      </c>
      <c r="U735" s="58">
        <v>43850</v>
      </c>
      <c r="V735" s="58">
        <v>43850</v>
      </c>
      <c r="W735" s="66">
        <v>650</v>
      </c>
    </row>
    <row r="736" spans="1:23" s="13" customFormat="1" ht="57.75">
      <c r="A736" s="37">
        <v>0</v>
      </c>
      <c r="B736" s="14" t="s">
        <v>98</v>
      </c>
      <c r="C736" s="15" t="s">
        <v>84</v>
      </c>
      <c r="D736" s="103" t="s">
        <v>2194</v>
      </c>
      <c r="E736" s="15" t="s">
        <v>48</v>
      </c>
      <c r="F736" s="15"/>
      <c r="H736" s="14"/>
      <c r="I736" s="14"/>
      <c r="J736" s="32" t="s">
        <v>2195</v>
      </c>
      <c r="K736" s="14"/>
      <c r="L736" s="15" t="s">
        <v>2196</v>
      </c>
      <c r="M736" s="14"/>
      <c r="O736" s="14"/>
      <c r="P736" s="14"/>
      <c r="Q736" s="35" t="s">
        <v>2195</v>
      </c>
      <c r="R736" s="14"/>
      <c r="S736" s="15" t="s">
        <v>2196</v>
      </c>
      <c r="T736" s="46">
        <v>400</v>
      </c>
      <c r="U736" s="58">
        <v>43853</v>
      </c>
      <c r="V736" s="58">
        <v>43853</v>
      </c>
      <c r="W736" s="66">
        <v>400</v>
      </c>
    </row>
    <row r="737" spans="1:23" s="13" customFormat="1" ht="57.75">
      <c r="A737" s="37">
        <v>0</v>
      </c>
      <c r="B737" s="14" t="s">
        <v>98</v>
      </c>
      <c r="C737" s="15" t="s">
        <v>84</v>
      </c>
      <c r="D737" s="103" t="s">
        <v>2194</v>
      </c>
      <c r="E737" s="15" t="s">
        <v>48</v>
      </c>
      <c r="F737" s="15"/>
      <c r="H737" s="14"/>
      <c r="I737" s="14"/>
      <c r="J737" s="32" t="s">
        <v>2195</v>
      </c>
      <c r="K737" s="14"/>
      <c r="L737" s="15" t="s">
        <v>2196</v>
      </c>
      <c r="M737" s="14"/>
      <c r="O737" s="14"/>
      <c r="P737" s="14"/>
      <c r="Q737" s="35" t="s">
        <v>2195</v>
      </c>
      <c r="R737" s="14"/>
      <c r="S737" s="15" t="s">
        <v>2196</v>
      </c>
      <c r="T737" s="46">
        <v>400</v>
      </c>
      <c r="U737" s="58">
        <v>43853</v>
      </c>
      <c r="V737" s="58">
        <v>43853</v>
      </c>
      <c r="W737" s="66">
        <v>400</v>
      </c>
    </row>
    <row r="738" spans="1:23" s="13" customFormat="1" ht="114.75">
      <c r="A738" s="37">
        <v>0</v>
      </c>
      <c r="B738" s="14">
        <v>80204250585</v>
      </c>
      <c r="C738" s="15" t="s">
        <v>84</v>
      </c>
      <c r="D738" s="103" t="s">
        <v>2197</v>
      </c>
      <c r="E738" s="15" t="s">
        <v>48</v>
      </c>
      <c r="F738" s="15"/>
      <c r="H738" s="14"/>
      <c r="I738" s="14"/>
      <c r="J738" s="32" t="s">
        <v>2198</v>
      </c>
      <c r="K738" s="14"/>
      <c r="L738" s="15" t="s">
        <v>2199</v>
      </c>
      <c r="M738" s="14"/>
      <c r="O738" s="14"/>
      <c r="P738" s="14"/>
      <c r="Q738" s="35" t="s">
        <v>2198</v>
      </c>
      <c r="R738" s="14"/>
      <c r="S738" s="15" t="s">
        <v>2199</v>
      </c>
      <c r="T738" s="46">
        <v>490</v>
      </c>
      <c r="U738" s="58">
        <v>43850</v>
      </c>
      <c r="V738" s="58">
        <v>43851</v>
      </c>
      <c r="W738" s="66">
        <v>490</v>
      </c>
    </row>
    <row r="739" spans="1:23" s="13" customFormat="1" ht="114.75">
      <c r="A739" s="37">
        <v>0</v>
      </c>
      <c r="B739" s="14">
        <v>80204250585</v>
      </c>
      <c r="C739" s="15" t="s">
        <v>84</v>
      </c>
      <c r="D739" s="103" t="s">
        <v>2197</v>
      </c>
      <c r="E739" s="15" t="s">
        <v>48</v>
      </c>
      <c r="F739" s="15"/>
      <c r="H739" s="14"/>
      <c r="I739" s="14"/>
      <c r="J739" s="32" t="s">
        <v>2198</v>
      </c>
      <c r="K739" s="14"/>
      <c r="L739" s="15" t="s">
        <v>2199</v>
      </c>
      <c r="M739" s="14"/>
      <c r="O739" s="14"/>
      <c r="P739" s="14"/>
      <c r="Q739" s="35" t="s">
        <v>2198</v>
      </c>
      <c r="R739" s="14"/>
      <c r="S739" s="15" t="s">
        <v>2199</v>
      </c>
      <c r="T739" s="46">
        <v>490</v>
      </c>
      <c r="U739" s="58">
        <v>43850</v>
      </c>
      <c r="V739" s="58">
        <v>43851</v>
      </c>
      <c r="W739" s="66">
        <v>490</v>
      </c>
    </row>
    <row r="740" spans="1:23" s="13" customFormat="1" ht="75">
      <c r="A740" s="37" t="s">
        <v>2200</v>
      </c>
      <c r="B740" s="14">
        <v>80204250585</v>
      </c>
      <c r="C740" s="15" t="s">
        <v>84</v>
      </c>
      <c r="D740" s="15" t="s">
        <v>2201</v>
      </c>
      <c r="E740" s="15" t="s">
        <v>48</v>
      </c>
      <c r="F740" s="15"/>
      <c r="H740" s="14"/>
      <c r="I740" s="14"/>
      <c r="J740" s="32" t="s">
        <v>2173</v>
      </c>
      <c r="K740" s="14"/>
      <c r="L740" s="15" t="s">
        <v>2174</v>
      </c>
      <c r="M740" s="14"/>
      <c r="O740" s="14"/>
      <c r="P740" s="14"/>
      <c r="Q740" s="32" t="s">
        <v>2173</v>
      </c>
      <c r="R740" s="14"/>
      <c r="S740" s="15" t="s">
        <v>2174</v>
      </c>
      <c r="T740" s="46">
        <v>4500</v>
      </c>
      <c r="U740" s="58">
        <v>43862</v>
      </c>
      <c r="V740" s="58">
        <v>43890</v>
      </c>
      <c r="W740" s="66">
        <v>0</v>
      </c>
    </row>
    <row r="741" spans="1:23" s="13" customFormat="1" ht="45">
      <c r="A741" s="37">
        <v>0</v>
      </c>
      <c r="B741" s="14">
        <v>80204250585</v>
      </c>
      <c r="C741" s="15" t="s">
        <v>84</v>
      </c>
      <c r="D741" s="103" t="s">
        <v>2202</v>
      </c>
      <c r="E741" s="15" t="s">
        <v>48</v>
      </c>
      <c r="F741" s="15"/>
      <c r="G741" s="14"/>
      <c r="H741" s="14"/>
      <c r="I741" s="14"/>
      <c r="J741" s="32" t="s">
        <v>2069</v>
      </c>
      <c r="K741" s="14"/>
      <c r="L741" s="15" t="s">
        <v>2070</v>
      </c>
      <c r="M741" s="14"/>
      <c r="N741" s="14"/>
      <c r="O741" s="14"/>
      <c r="P741" s="14"/>
      <c r="Q741" s="35" t="s">
        <v>2069</v>
      </c>
      <c r="R741" s="14"/>
      <c r="S741" s="15" t="s">
        <v>2070</v>
      </c>
      <c r="T741" s="46">
        <v>5146</v>
      </c>
      <c r="U741" s="58">
        <v>43902</v>
      </c>
      <c r="V741" s="58">
        <v>44286</v>
      </c>
      <c r="W741" s="66">
        <v>2646</v>
      </c>
    </row>
    <row r="742" spans="1:23" s="13" customFormat="1" ht="45">
      <c r="A742" s="37">
        <v>0</v>
      </c>
      <c r="B742" s="14">
        <v>80204250585</v>
      </c>
      <c r="C742" s="15" t="s">
        <v>84</v>
      </c>
      <c r="D742" s="103" t="s">
        <v>2202</v>
      </c>
      <c r="E742" s="15" t="s">
        <v>48</v>
      </c>
      <c r="F742" s="15"/>
      <c r="G742" s="14"/>
      <c r="H742" s="14"/>
      <c r="I742" s="14"/>
      <c r="J742" s="32" t="s">
        <v>2069</v>
      </c>
      <c r="K742" s="14"/>
      <c r="L742" s="15" t="s">
        <v>2070</v>
      </c>
      <c r="M742" s="14"/>
      <c r="N742" s="14"/>
      <c r="O742" s="14"/>
      <c r="P742" s="14"/>
      <c r="Q742" s="35" t="s">
        <v>2069</v>
      </c>
      <c r="R742" s="14"/>
      <c r="S742" s="15" t="s">
        <v>2070</v>
      </c>
      <c r="T742" s="46">
        <v>5146</v>
      </c>
      <c r="U742" s="58">
        <v>43902</v>
      </c>
      <c r="V742" s="58">
        <v>44286</v>
      </c>
      <c r="W742" s="66">
        <v>2646</v>
      </c>
    </row>
    <row r="743" spans="1:23" s="13" customFormat="1" ht="45">
      <c r="A743" s="37">
        <v>0</v>
      </c>
      <c r="B743" s="14">
        <v>80204250585</v>
      </c>
      <c r="C743" s="15" t="s">
        <v>84</v>
      </c>
      <c r="D743" s="103" t="s">
        <v>2202</v>
      </c>
      <c r="E743" s="15" t="s">
        <v>48</v>
      </c>
      <c r="F743" s="15"/>
      <c r="G743" s="14"/>
      <c r="H743" s="14"/>
      <c r="I743" s="14"/>
      <c r="J743" s="32" t="s">
        <v>2069</v>
      </c>
      <c r="K743" s="14"/>
      <c r="L743" s="15" t="s">
        <v>2070</v>
      </c>
      <c r="M743" s="14"/>
      <c r="N743" s="14"/>
      <c r="O743" s="14"/>
      <c r="P743" s="14"/>
      <c r="Q743" s="35" t="s">
        <v>2069</v>
      </c>
      <c r="R743" s="14"/>
      <c r="S743" s="15" t="s">
        <v>2070</v>
      </c>
      <c r="T743" s="46">
        <v>5146</v>
      </c>
      <c r="U743" s="58">
        <v>43902</v>
      </c>
      <c r="V743" s="58">
        <v>44286</v>
      </c>
      <c r="W743" s="66">
        <v>2646</v>
      </c>
    </row>
    <row r="744" spans="1:23" s="13" customFormat="1" ht="45">
      <c r="A744" s="37">
        <v>0</v>
      </c>
      <c r="B744" s="14">
        <v>80204250585</v>
      </c>
      <c r="C744" s="15" t="s">
        <v>84</v>
      </c>
      <c r="D744" s="103" t="s">
        <v>2202</v>
      </c>
      <c r="E744" s="15" t="s">
        <v>48</v>
      </c>
      <c r="F744" s="15"/>
      <c r="G744" s="14"/>
      <c r="H744" s="14"/>
      <c r="I744" s="14"/>
      <c r="J744" s="32" t="s">
        <v>2069</v>
      </c>
      <c r="K744" s="14"/>
      <c r="L744" s="15" t="s">
        <v>2070</v>
      </c>
      <c r="M744" s="14"/>
      <c r="N744" s="14"/>
      <c r="O744" s="14"/>
      <c r="P744" s="14"/>
      <c r="Q744" s="35" t="s">
        <v>2069</v>
      </c>
      <c r="R744" s="14"/>
      <c r="S744" s="15" t="s">
        <v>2070</v>
      </c>
      <c r="T744" s="46">
        <v>5146</v>
      </c>
      <c r="U744" s="58">
        <v>43902</v>
      </c>
      <c r="V744" s="58">
        <v>44286</v>
      </c>
      <c r="W744" s="66">
        <v>2646</v>
      </c>
    </row>
    <row r="745" spans="1:23" s="13" customFormat="1" ht="45">
      <c r="A745" s="37">
        <v>0</v>
      </c>
      <c r="B745" s="14">
        <v>80204250585</v>
      </c>
      <c r="C745" s="15" t="s">
        <v>84</v>
      </c>
      <c r="D745" s="103" t="s">
        <v>2202</v>
      </c>
      <c r="E745" s="15" t="s">
        <v>48</v>
      </c>
      <c r="F745" s="15"/>
      <c r="G745" s="14"/>
      <c r="H745" s="14"/>
      <c r="I745" s="14"/>
      <c r="J745" s="32" t="s">
        <v>2069</v>
      </c>
      <c r="K745" s="14"/>
      <c r="L745" s="15" t="s">
        <v>2070</v>
      </c>
      <c r="M745" s="14"/>
      <c r="N745" s="14"/>
      <c r="O745" s="14"/>
      <c r="P745" s="14"/>
      <c r="Q745" s="35" t="s">
        <v>2069</v>
      </c>
      <c r="R745" s="14"/>
      <c r="S745" s="15" t="s">
        <v>2070</v>
      </c>
      <c r="T745" s="46">
        <v>5146</v>
      </c>
      <c r="U745" s="58">
        <v>43902</v>
      </c>
      <c r="V745" s="58">
        <v>44286</v>
      </c>
      <c r="W745" s="66">
        <v>2646</v>
      </c>
    </row>
    <row r="746" spans="1:23" s="13" customFormat="1" ht="45">
      <c r="A746" s="37">
        <v>0</v>
      </c>
      <c r="B746" s="14">
        <v>80204250585</v>
      </c>
      <c r="C746" s="15" t="s">
        <v>84</v>
      </c>
      <c r="D746" s="15" t="s">
        <v>2203</v>
      </c>
      <c r="E746" s="15" t="s">
        <v>48</v>
      </c>
      <c r="F746" s="15"/>
      <c r="H746" s="14"/>
      <c r="I746" s="14"/>
      <c r="J746" s="32" t="s">
        <v>2204</v>
      </c>
      <c r="K746" s="14"/>
      <c r="L746" s="15" t="s">
        <v>2205</v>
      </c>
      <c r="M746" s="14"/>
      <c r="O746" s="14"/>
      <c r="P746" s="14"/>
      <c r="Q746" s="35" t="s">
        <v>2204</v>
      </c>
      <c r="R746" s="14"/>
      <c r="S746" s="15" t="s">
        <v>2205</v>
      </c>
      <c r="T746" s="46">
        <v>3500</v>
      </c>
      <c r="U746" s="58">
        <v>43879</v>
      </c>
      <c r="V746" s="58">
        <v>43879</v>
      </c>
      <c r="W746" s="66">
        <v>3500</v>
      </c>
    </row>
    <row r="747" spans="1:23" s="13" customFormat="1" ht="143.25">
      <c r="A747" s="37">
        <v>0</v>
      </c>
      <c r="B747" s="14">
        <v>80204250585</v>
      </c>
      <c r="C747" s="15" t="s">
        <v>84</v>
      </c>
      <c r="D747" s="103" t="s">
        <v>2206</v>
      </c>
      <c r="E747" s="15" t="s">
        <v>48</v>
      </c>
      <c r="F747" s="15"/>
      <c r="H747" s="14"/>
      <c r="I747" s="14"/>
      <c r="J747" s="32" t="s">
        <v>2207</v>
      </c>
      <c r="K747" s="14"/>
      <c r="L747" s="15" t="s">
        <v>2208</v>
      </c>
      <c r="M747" s="14"/>
      <c r="O747" s="14"/>
      <c r="P747" s="14"/>
      <c r="Q747" s="35" t="s">
        <v>2207</v>
      </c>
      <c r="R747" s="14"/>
      <c r="S747" s="15" t="s">
        <v>2208</v>
      </c>
      <c r="T747" s="46">
        <v>766</v>
      </c>
      <c r="U747" s="58">
        <v>43896</v>
      </c>
      <c r="V747" s="58">
        <v>43945</v>
      </c>
      <c r="W747" s="66">
        <v>786</v>
      </c>
    </row>
    <row r="748" spans="1:23" s="13" customFormat="1" ht="143.25">
      <c r="A748" s="37">
        <v>0</v>
      </c>
      <c r="B748" s="14">
        <v>80204250585</v>
      </c>
      <c r="C748" s="15" t="s">
        <v>84</v>
      </c>
      <c r="D748" s="103" t="s">
        <v>2206</v>
      </c>
      <c r="E748" s="15" t="s">
        <v>48</v>
      </c>
      <c r="F748" s="15"/>
      <c r="H748" s="14"/>
      <c r="I748" s="14"/>
      <c r="J748" s="32" t="s">
        <v>2207</v>
      </c>
      <c r="K748" s="14"/>
      <c r="L748" s="15" t="s">
        <v>2208</v>
      </c>
      <c r="M748" s="14"/>
      <c r="O748" s="14"/>
      <c r="P748" s="14"/>
      <c r="Q748" s="35" t="s">
        <v>2207</v>
      </c>
      <c r="R748" s="14"/>
      <c r="S748" s="15" t="s">
        <v>2208</v>
      </c>
      <c r="T748" s="46">
        <v>766</v>
      </c>
      <c r="U748" s="58">
        <v>43896</v>
      </c>
      <c r="V748" s="58">
        <v>43945</v>
      </c>
      <c r="W748" s="66">
        <v>786</v>
      </c>
    </row>
    <row r="749" spans="1:23" s="13" customFormat="1" ht="43.5">
      <c r="A749" s="37">
        <v>0</v>
      </c>
      <c r="B749" s="14">
        <v>80204250585</v>
      </c>
      <c r="C749" s="15" t="s">
        <v>84</v>
      </c>
      <c r="D749" s="103" t="s">
        <v>2209</v>
      </c>
      <c r="E749" s="15" t="s">
        <v>48</v>
      </c>
      <c r="F749" s="15"/>
      <c r="H749" s="14"/>
      <c r="I749" s="14"/>
      <c r="J749" s="32" t="s">
        <v>2134</v>
      </c>
      <c r="K749" s="14"/>
      <c r="L749" s="15" t="s">
        <v>2135</v>
      </c>
      <c r="M749" s="14"/>
      <c r="O749" s="14"/>
      <c r="P749" s="14"/>
      <c r="Q749" s="35" t="s">
        <v>2134</v>
      </c>
      <c r="R749" s="14"/>
      <c r="S749" s="15" t="s">
        <v>2135</v>
      </c>
      <c r="T749" s="46">
        <v>400</v>
      </c>
      <c r="U749" s="58">
        <v>43886</v>
      </c>
      <c r="V749" s="58">
        <v>43886</v>
      </c>
      <c r="W749" s="66">
        <v>400</v>
      </c>
    </row>
    <row r="750" spans="1:23" s="13" customFormat="1" ht="60">
      <c r="A750" s="37">
        <v>0</v>
      </c>
      <c r="B750" s="14">
        <v>80204250585</v>
      </c>
      <c r="C750" s="15" t="s">
        <v>84</v>
      </c>
      <c r="D750" s="15" t="s">
        <v>2210</v>
      </c>
      <c r="E750" s="15" t="s">
        <v>48</v>
      </c>
      <c r="F750" s="15"/>
      <c r="H750" s="14"/>
      <c r="I750" s="14"/>
      <c r="J750" s="32" t="s">
        <v>2058</v>
      </c>
      <c r="K750" s="14"/>
      <c r="L750" s="15" t="s">
        <v>936</v>
      </c>
      <c r="M750" s="14"/>
      <c r="O750" s="14"/>
      <c r="P750" s="14"/>
      <c r="Q750" s="35" t="s">
        <v>2058</v>
      </c>
      <c r="R750" s="14"/>
      <c r="S750" s="15" t="s">
        <v>936</v>
      </c>
      <c r="T750" s="46">
        <v>1647</v>
      </c>
      <c r="U750" s="58">
        <v>43902</v>
      </c>
      <c r="V750" s="58">
        <v>43902</v>
      </c>
      <c r="W750" s="66">
        <v>0</v>
      </c>
    </row>
    <row r="751" spans="1:23" s="13" customFormat="1" ht="143.25">
      <c r="A751" s="37">
        <v>0</v>
      </c>
      <c r="B751" s="14">
        <v>80204250585</v>
      </c>
      <c r="C751" s="15" t="s">
        <v>84</v>
      </c>
      <c r="D751" s="103" t="s">
        <v>2206</v>
      </c>
      <c r="E751" s="15" t="s">
        <v>48</v>
      </c>
      <c r="F751" s="15"/>
      <c r="H751" s="14"/>
      <c r="I751" s="14"/>
      <c r="J751" s="32" t="s">
        <v>2207</v>
      </c>
      <c r="K751" s="14"/>
      <c r="L751" s="15" t="s">
        <v>2208</v>
      </c>
      <c r="M751" s="14"/>
      <c r="O751" s="14"/>
      <c r="P751" s="14"/>
      <c r="Q751" s="35" t="s">
        <v>2207</v>
      </c>
      <c r="R751" s="14"/>
      <c r="S751" s="15" t="s">
        <v>2208</v>
      </c>
      <c r="T751" s="46">
        <v>766</v>
      </c>
      <c r="U751" s="58">
        <v>43896</v>
      </c>
      <c r="V751" s="58">
        <v>43945</v>
      </c>
      <c r="W751" s="66">
        <v>786</v>
      </c>
    </row>
    <row r="752" spans="1:23" s="13" customFormat="1" ht="86.25">
      <c r="A752" s="37">
        <v>0</v>
      </c>
      <c r="B752" s="14">
        <v>80204250585</v>
      </c>
      <c r="C752" s="15" t="s">
        <v>84</v>
      </c>
      <c r="D752" s="103" t="s">
        <v>2211</v>
      </c>
      <c r="E752" s="15" t="s">
        <v>48</v>
      </c>
      <c r="F752" s="15"/>
      <c r="H752" s="14"/>
      <c r="I752" s="14"/>
      <c r="J752" s="32" t="s">
        <v>2134</v>
      </c>
      <c r="K752" s="14"/>
      <c r="L752" s="15" t="s">
        <v>2135</v>
      </c>
      <c r="M752" s="14"/>
      <c r="O752" s="14"/>
      <c r="P752" s="14"/>
      <c r="Q752" s="35" t="s">
        <v>2134</v>
      </c>
      <c r="R752" s="14"/>
      <c r="S752" s="15" t="s">
        <v>2135</v>
      </c>
      <c r="T752" s="46">
        <v>179</v>
      </c>
      <c r="U752" s="58">
        <v>43951</v>
      </c>
      <c r="V752" s="58">
        <v>43951</v>
      </c>
      <c r="W752" s="66">
        <v>179</v>
      </c>
    </row>
    <row r="753" spans="1:23" s="13" customFormat="1" ht="43.5">
      <c r="A753" s="37">
        <v>0</v>
      </c>
      <c r="B753" s="14" t="s">
        <v>98</v>
      </c>
      <c r="C753" s="15" t="s">
        <v>84</v>
      </c>
      <c r="D753" s="103" t="s">
        <v>2212</v>
      </c>
      <c r="E753" s="15" t="s">
        <v>48</v>
      </c>
      <c r="F753" s="15"/>
      <c r="H753" s="14"/>
      <c r="I753" s="14"/>
      <c r="J753" s="32" t="s">
        <v>2195</v>
      </c>
      <c r="K753" s="14"/>
      <c r="L753" s="15" t="s">
        <v>2196</v>
      </c>
      <c r="M753" s="14"/>
      <c r="O753" s="14"/>
      <c r="P753" s="14"/>
      <c r="Q753" s="35" t="s">
        <v>2195</v>
      </c>
      <c r="R753" s="14"/>
      <c r="S753" s="15" t="s">
        <v>2196</v>
      </c>
      <c r="T753" s="46">
        <v>340</v>
      </c>
      <c r="U753" s="58">
        <v>43966</v>
      </c>
      <c r="V753" s="58">
        <v>43966</v>
      </c>
      <c r="W753" s="66">
        <v>0</v>
      </c>
    </row>
    <row r="754" spans="1:23" s="13" customFormat="1" ht="43.5">
      <c r="A754" s="37">
        <v>0</v>
      </c>
      <c r="B754" s="14" t="s">
        <v>98</v>
      </c>
      <c r="C754" s="15" t="s">
        <v>84</v>
      </c>
      <c r="D754" s="103" t="s">
        <v>2212</v>
      </c>
      <c r="E754" s="15" t="s">
        <v>48</v>
      </c>
      <c r="F754" s="15"/>
      <c r="H754" s="14"/>
      <c r="I754" s="14"/>
      <c r="J754" s="32" t="s">
        <v>2195</v>
      </c>
      <c r="K754" s="14"/>
      <c r="L754" s="15" t="s">
        <v>2196</v>
      </c>
      <c r="M754" s="14"/>
      <c r="O754" s="14"/>
      <c r="P754" s="14"/>
      <c r="Q754" s="35" t="s">
        <v>2195</v>
      </c>
      <c r="R754" s="14"/>
      <c r="S754" s="15" t="s">
        <v>2196</v>
      </c>
      <c r="T754" s="46">
        <v>340</v>
      </c>
      <c r="U754" s="58">
        <v>43966</v>
      </c>
      <c r="V754" s="58">
        <v>43966</v>
      </c>
      <c r="W754" s="66">
        <v>0</v>
      </c>
    </row>
    <row r="755" spans="1:23" s="13" customFormat="1" ht="86.25">
      <c r="A755" s="37">
        <v>0</v>
      </c>
      <c r="B755" s="14">
        <v>80204250585</v>
      </c>
      <c r="C755" s="15" t="s">
        <v>84</v>
      </c>
      <c r="D755" s="103" t="s">
        <v>2213</v>
      </c>
      <c r="E755" s="15" t="s">
        <v>48</v>
      </c>
      <c r="F755" s="15"/>
      <c r="H755" s="14"/>
      <c r="I755" s="14"/>
      <c r="J755" s="32" t="s">
        <v>2134</v>
      </c>
      <c r="K755" s="14"/>
      <c r="L755" s="15" t="s">
        <v>2135</v>
      </c>
      <c r="M755" s="14"/>
      <c r="O755" s="14"/>
      <c r="P755" s="14"/>
      <c r="Q755" s="35" t="s">
        <v>2134</v>
      </c>
      <c r="R755" s="14"/>
      <c r="S755" s="15" t="s">
        <v>2135</v>
      </c>
      <c r="T755" s="46">
        <v>99</v>
      </c>
      <c r="U755" s="58">
        <v>43963</v>
      </c>
      <c r="V755" s="58">
        <v>43963</v>
      </c>
      <c r="W755" s="66">
        <v>99</v>
      </c>
    </row>
    <row r="756" spans="1:23" s="13" customFormat="1" ht="30">
      <c r="A756" s="37">
        <v>0</v>
      </c>
      <c r="B756" s="14">
        <v>80204250585</v>
      </c>
      <c r="C756" s="15" t="s">
        <v>84</v>
      </c>
      <c r="D756" s="103" t="s">
        <v>2214</v>
      </c>
      <c r="E756" s="15" t="s">
        <v>48</v>
      </c>
      <c r="F756" s="15"/>
      <c r="H756" s="14"/>
      <c r="I756" s="14"/>
      <c r="J756" s="32" t="s">
        <v>2215</v>
      </c>
      <c r="K756" s="14"/>
      <c r="L756" s="15" t="s">
        <v>2216</v>
      </c>
      <c r="M756" s="14"/>
      <c r="O756" s="14"/>
      <c r="P756" s="14"/>
      <c r="Q756" s="32" t="s">
        <v>2215</v>
      </c>
      <c r="R756" s="14"/>
      <c r="S756" s="15" t="s">
        <v>2216</v>
      </c>
      <c r="T756" s="46">
        <v>7560</v>
      </c>
      <c r="U756" s="58">
        <v>43963</v>
      </c>
      <c r="V756" s="58">
        <v>43964</v>
      </c>
      <c r="W756" s="66">
        <v>0</v>
      </c>
    </row>
    <row r="757" spans="1:23" s="13" customFormat="1" ht="30">
      <c r="A757" s="37">
        <v>0</v>
      </c>
      <c r="B757" s="14">
        <v>80204250585</v>
      </c>
      <c r="C757" s="15" t="s">
        <v>84</v>
      </c>
      <c r="D757" s="15" t="s">
        <v>2217</v>
      </c>
      <c r="E757" s="15" t="s">
        <v>48</v>
      </c>
      <c r="F757" s="15"/>
      <c r="H757" s="14"/>
      <c r="I757" s="14"/>
      <c r="J757" s="32" t="s">
        <v>2204</v>
      </c>
      <c r="K757" s="14"/>
      <c r="L757" s="15" t="s">
        <v>2205</v>
      </c>
      <c r="M757" s="14"/>
      <c r="O757" s="14"/>
      <c r="P757" s="14"/>
      <c r="Q757" s="35" t="s">
        <v>2204</v>
      </c>
      <c r="R757" s="14"/>
      <c r="S757" s="15" t="s">
        <v>2205</v>
      </c>
      <c r="T757" s="46">
        <v>7500</v>
      </c>
      <c r="U757" s="58">
        <v>43972</v>
      </c>
      <c r="V757" s="58">
        <v>43973</v>
      </c>
      <c r="W757" s="66">
        <v>7500</v>
      </c>
    </row>
    <row r="758" spans="1:23" s="13" customFormat="1" ht="45">
      <c r="A758" s="37">
        <v>0</v>
      </c>
      <c r="B758" s="14">
        <v>80204250585</v>
      </c>
      <c r="C758" s="15" t="s">
        <v>84</v>
      </c>
      <c r="D758" s="15" t="s">
        <v>2218</v>
      </c>
      <c r="E758" s="15" t="s">
        <v>48</v>
      </c>
      <c r="F758" s="15"/>
      <c r="H758" s="14"/>
      <c r="I758" s="14"/>
      <c r="J758" s="32" t="s">
        <v>2167</v>
      </c>
      <c r="K758" s="14"/>
      <c r="L758" s="15" t="s">
        <v>2168</v>
      </c>
      <c r="M758" s="14"/>
      <c r="O758" s="14"/>
      <c r="P758" s="14"/>
      <c r="Q758" s="35" t="s">
        <v>2167</v>
      </c>
      <c r="R758" s="14"/>
      <c r="S758" s="15" t="s">
        <v>2168</v>
      </c>
      <c r="T758" s="46">
        <v>550</v>
      </c>
      <c r="U758" s="58">
        <v>43980</v>
      </c>
      <c r="V758" s="58">
        <v>43980</v>
      </c>
      <c r="W758" s="66">
        <v>550</v>
      </c>
    </row>
    <row r="759" spans="1:23" s="13" customFormat="1" ht="60">
      <c r="A759" s="37">
        <v>0</v>
      </c>
      <c r="B759" s="14">
        <v>80204250585</v>
      </c>
      <c r="C759" s="15" t="s">
        <v>84</v>
      </c>
      <c r="D759" s="15" t="s">
        <v>2219</v>
      </c>
      <c r="E759" s="15" t="s">
        <v>48</v>
      </c>
      <c r="F759" s="15"/>
      <c r="H759" s="14"/>
      <c r="I759" s="14"/>
      <c r="J759" s="32" t="s">
        <v>1193</v>
      </c>
      <c r="K759" s="14"/>
      <c r="L759" s="15" t="s">
        <v>1194</v>
      </c>
      <c r="M759" s="14"/>
      <c r="O759" s="14"/>
      <c r="P759" s="14"/>
      <c r="Q759" s="35" t="s">
        <v>1193</v>
      </c>
      <c r="R759" s="14"/>
      <c r="S759" s="15" t="s">
        <v>1194</v>
      </c>
      <c r="T759" s="46">
        <v>2800</v>
      </c>
      <c r="U759" s="58">
        <v>43986</v>
      </c>
      <c r="V759" s="58">
        <v>43987</v>
      </c>
      <c r="W759" s="66">
        <v>2800</v>
      </c>
    </row>
    <row r="760" spans="1:23" s="13" customFormat="1" ht="43.5">
      <c r="A760" s="37">
        <v>0</v>
      </c>
      <c r="B760" s="14">
        <v>80204250585</v>
      </c>
      <c r="C760" s="15" t="s">
        <v>84</v>
      </c>
      <c r="D760" s="103" t="s">
        <v>2220</v>
      </c>
      <c r="E760" s="15" t="s">
        <v>48</v>
      </c>
      <c r="F760" s="15"/>
      <c r="H760" s="14"/>
      <c r="I760" s="14"/>
      <c r="J760" s="32" t="s">
        <v>2134</v>
      </c>
      <c r="K760" s="14"/>
      <c r="L760" s="15" t="s">
        <v>2135</v>
      </c>
      <c r="M760" s="14"/>
      <c r="O760" s="14"/>
      <c r="P760" s="14"/>
      <c r="Q760" s="35" t="s">
        <v>2134</v>
      </c>
      <c r="R760" s="14"/>
      <c r="S760" s="15" t="s">
        <v>2135</v>
      </c>
      <c r="T760" s="46">
        <v>99</v>
      </c>
      <c r="U760" s="58">
        <v>43963</v>
      </c>
      <c r="V760" s="58">
        <v>43963</v>
      </c>
      <c r="W760" s="66">
        <v>99</v>
      </c>
    </row>
    <row r="761" spans="1:23" s="13" customFormat="1" ht="45">
      <c r="A761" s="37">
        <v>0</v>
      </c>
      <c r="B761" s="14">
        <v>80204250585</v>
      </c>
      <c r="C761" s="15" t="s">
        <v>84</v>
      </c>
      <c r="D761" s="15" t="s">
        <v>2221</v>
      </c>
      <c r="E761" s="15" t="s">
        <v>48</v>
      </c>
      <c r="F761" s="15"/>
      <c r="H761" s="14"/>
      <c r="I761" s="14"/>
      <c r="J761" s="32" t="s">
        <v>2167</v>
      </c>
      <c r="K761" s="14"/>
      <c r="L761" s="15" t="s">
        <v>2168</v>
      </c>
      <c r="M761" s="14"/>
      <c r="O761" s="14"/>
      <c r="P761" s="14"/>
      <c r="Q761" s="35" t="s">
        <v>2167</v>
      </c>
      <c r="R761" s="14"/>
      <c r="S761" s="15" t="s">
        <v>2168</v>
      </c>
      <c r="T761" s="46">
        <v>800</v>
      </c>
      <c r="U761" s="58">
        <v>43999</v>
      </c>
      <c r="V761" s="58">
        <v>43999</v>
      </c>
      <c r="W761" s="66">
        <v>0</v>
      </c>
    </row>
    <row r="762" spans="1:23" s="13" customFormat="1" ht="45">
      <c r="A762" s="37" t="s">
        <v>2222</v>
      </c>
      <c r="B762" s="14">
        <v>80204250585</v>
      </c>
      <c r="C762" s="15" t="s">
        <v>84</v>
      </c>
      <c r="D762" s="15" t="s">
        <v>2223</v>
      </c>
      <c r="E762" s="15" t="s">
        <v>48</v>
      </c>
      <c r="F762" s="15"/>
      <c r="H762" s="14"/>
      <c r="I762" s="14"/>
      <c r="J762" s="32" t="s">
        <v>2224</v>
      </c>
      <c r="K762" s="14"/>
      <c r="L762" s="15" t="s">
        <v>2225</v>
      </c>
      <c r="M762" s="14"/>
      <c r="O762" s="14"/>
      <c r="P762" s="14"/>
      <c r="Q762" s="32" t="s">
        <v>2224</v>
      </c>
      <c r="R762" s="14"/>
      <c r="S762" s="15" t="s">
        <v>2225</v>
      </c>
      <c r="T762" s="46">
        <v>4838</v>
      </c>
      <c r="U762" s="58" t="s">
        <v>2226</v>
      </c>
      <c r="V762" s="58" t="s">
        <v>2226</v>
      </c>
      <c r="W762" s="66">
        <v>0</v>
      </c>
    </row>
    <row r="763" spans="1:23" s="13" customFormat="1" ht="57.75">
      <c r="A763" s="37">
        <v>0</v>
      </c>
      <c r="B763" s="14">
        <v>80204250585</v>
      </c>
      <c r="C763" s="15" t="s">
        <v>84</v>
      </c>
      <c r="D763" s="103" t="s">
        <v>2227</v>
      </c>
      <c r="E763" s="15" t="s">
        <v>48</v>
      </c>
      <c r="F763" s="15"/>
      <c r="H763" s="14"/>
      <c r="I763" s="14"/>
      <c r="J763" s="32" t="s">
        <v>2192</v>
      </c>
      <c r="K763" s="14"/>
      <c r="L763" s="15" t="s">
        <v>2193</v>
      </c>
      <c r="M763" s="14"/>
      <c r="O763" s="14"/>
      <c r="P763" s="14"/>
      <c r="Q763" s="35" t="s">
        <v>2192</v>
      </c>
      <c r="R763" s="14"/>
      <c r="S763" s="15" t="s">
        <v>2193</v>
      </c>
      <c r="T763" s="46">
        <v>350</v>
      </c>
      <c r="U763" s="58">
        <v>44004</v>
      </c>
      <c r="V763" s="58">
        <v>44004</v>
      </c>
      <c r="W763" s="66">
        <v>350</v>
      </c>
    </row>
    <row r="764" spans="1:23" s="13" customFormat="1" ht="57.75">
      <c r="A764" s="37">
        <v>0</v>
      </c>
      <c r="B764" s="14">
        <v>80204250585</v>
      </c>
      <c r="C764" s="15" t="s">
        <v>84</v>
      </c>
      <c r="D764" s="103" t="s">
        <v>2227</v>
      </c>
      <c r="E764" s="15" t="s">
        <v>48</v>
      </c>
      <c r="F764" s="15"/>
      <c r="H764" s="14"/>
      <c r="I764" s="14"/>
      <c r="J764" s="32" t="s">
        <v>2192</v>
      </c>
      <c r="K764" s="14"/>
      <c r="L764" s="15" t="s">
        <v>2193</v>
      </c>
      <c r="M764" s="14"/>
      <c r="O764" s="14"/>
      <c r="P764" s="14"/>
      <c r="Q764" s="35" t="s">
        <v>2192</v>
      </c>
      <c r="R764" s="14"/>
      <c r="S764" s="15" t="s">
        <v>2193</v>
      </c>
      <c r="T764" s="46">
        <v>350</v>
      </c>
      <c r="U764" s="58">
        <v>44004</v>
      </c>
      <c r="V764" s="58">
        <v>44004</v>
      </c>
      <c r="W764" s="66">
        <v>350</v>
      </c>
    </row>
    <row r="765" spans="1:23" s="13" customFormat="1" ht="72">
      <c r="A765" s="126" t="s">
        <v>2228</v>
      </c>
      <c r="B765" s="14">
        <v>80204250585</v>
      </c>
      <c r="C765" s="15" t="s">
        <v>84</v>
      </c>
      <c r="D765" s="103" t="s">
        <v>2229</v>
      </c>
      <c r="E765" s="15" t="s">
        <v>48</v>
      </c>
      <c r="F765" s="15"/>
      <c r="H765" s="14"/>
      <c r="I765" s="14"/>
      <c r="J765" s="32" t="s">
        <v>2230</v>
      </c>
      <c r="K765" s="14"/>
      <c r="L765" s="15" t="s">
        <v>2231</v>
      </c>
      <c r="M765" s="14"/>
      <c r="O765" s="14"/>
      <c r="P765" s="14"/>
      <c r="Q765" s="32" t="s">
        <v>2230</v>
      </c>
      <c r="R765" s="14"/>
      <c r="S765" s="15" t="s">
        <v>2231</v>
      </c>
      <c r="T765" s="46">
        <v>1664</v>
      </c>
      <c r="U765" s="58">
        <v>44008</v>
      </c>
      <c r="V765" s="58">
        <v>44008</v>
      </c>
      <c r="W765" s="66">
        <v>1664</v>
      </c>
    </row>
    <row r="766" spans="1:23" s="13" customFormat="1" ht="30">
      <c r="A766" s="37">
        <v>0</v>
      </c>
      <c r="B766" s="14">
        <v>80204250585</v>
      </c>
      <c r="C766" s="15" t="s">
        <v>84</v>
      </c>
      <c r="D766" s="103" t="s">
        <v>2232</v>
      </c>
      <c r="E766" s="15" t="s">
        <v>48</v>
      </c>
      <c r="F766" s="15"/>
      <c r="H766" s="14"/>
      <c r="I766" s="14"/>
      <c r="J766" s="32" t="s">
        <v>2233</v>
      </c>
      <c r="K766" s="14"/>
      <c r="L766" s="15" t="s">
        <v>2234</v>
      </c>
      <c r="M766" s="14"/>
      <c r="O766" s="14"/>
      <c r="P766" s="14"/>
      <c r="Q766" s="32" t="s">
        <v>2233</v>
      </c>
      <c r="R766" s="14"/>
      <c r="S766" s="15" t="s">
        <v>2234</v>
      </c>
      <c r="T766" s="46">
        <v>2880</v>
      </c>
      <c r="U766" s="58">
        <v>44099</v>
      </c>
      <c r="V766" s="58">
        <v>44177</v>
      </c>
      <c r="W766" s="66">
        <v>2071</v>
      </c>
    </row>
    <row r="767" spans="1:23" s="13" customFormat="1" ht="86.25">
      <c r="A767" s="37" t="s">
        <v>2235</v>
      </c>
      <c r="B767" s="14">
        <v>80204250585</v>
      </c>
      <c r="C767" s="15" t="s">
        <v>84</v>
      </c>
      <c r="D767" s="103" t="s">
        <v>2236</v>
      </c>
      <c r="E767" s="15" t="s">
        <v>39</v>
      </c>
      <c r="F767" s="15"/>
      <c r="H767" s="14"/>
      <c r="I767" s="14"/>
      <c r="J767" s="127" t="s">
        <v>2237</v>
      </c>
      <c r="K767" s="14"/>
      <c r="L767" s="15" t="s">
        <v>1621</v>
      </c>
      <c r="M767" s="14"/>
      <c r="O767" s="14"/>
      <c r="P767" s="14"/>
      <c r="Q767" s="127" t="s">
        <v>2237</v>
      </c>
      <c r="R767" s="14"/>
      <c r="S767" s="15" t="s">
        <v>1621</v>
      </c>
      <c r="T767" s="46">
        <v>160000</v>
      </c>
      <c r="U767" s="104" t="s">
        <v>2226</v>
      </c>
      <c r="V767" s="104" t="s">
        <v>2238</v>
      </c>
      <c r="W767" s="66">
        <v>0</v>
      </c>
    </row>
    <row r="768" spans="1:23" s="13" customFormat="1" ht="30">
      <c r="A768" s="37">
        <v>0</v>
      </c>
      <c r="B768" s="14">
        <v>80204250585</v>
      </c>
      <c r="C768" s="15" t="s">
        <v>84</v>
      </c>
      <c r="D768" s="15" t="s">
        <v>2239</v>
      </c>
      <c r="E768" s="15" t="s">
        <v>48</v>
      </c>
      <c r="F768" s="15"/>
      <c r="H768" s="14"/>
      <c r="I768" s="14"/>
      <c r="J768" s="127" t="s">
        <v>2240</v>
      </c>
      <c r="K768" s="14"/>
      <c r="L768" s="15" t="s">
        <v>2241</v>
      </c>
      <c r="M768" s="14"/>
      <c r="O768" s="14"/>
      <c r="P768" s="14"/>
      <c r="Q768" s="127" t="s">
        <v>2240</v>
      </c>
      <c r="R768" s="14"/>
      <c r="S768" s="15" t="s">
        <v>2241</v>
      </c>
      <c r="T768" s="46">
        <v>450</v>
      </c>
      <c r="U768" s="104">
        <v>44089</v>
      </c>
      <c r="V768" s="104">
        <v>44089</v>
      </c>
      <c r="W768" s="66">
        <v>450</v>
      </c>
    </row>
    <row r="769" spans="1:23" s="13" customFormat="1" ht="60">
      <c r="A769" s="37" t="s">
        <v>2242</v>
      </c>
      <c r="B769" s="14">
        <v>80204250585</v>
      </c>
      <c r="C769" s="15" t="s">
        <v>84</v>
      </c>
      <c r="D769" s="15" t="s">
        <v>2243</v>
      </c>
      <c r="E769" s="15" t="s">
        <v>48</v>
      </c>
      <c r="F769" s="15"/>
      <c r="H769" s="14"/>
      <c r="I769" s="14"/>
      <c r="J769" s="127" t="s">
        <v>2244</v>
      </c>
      <c r="K769" s="14"/>
      <c r="L769" s="15" t="s">
        <v>2245</v>
      </c>
      <c r="M769" s="14"/>
      <c r="O769" s="14"/>
      <c r="P769" s="14"/>
      <c r="Q769" s="127" t="s">
        <v>2244</v>
      </c>
      <c r="R769" s="14"/>
      <c r="S769" s="15" t="s">
        <v>2245</v>
      </c>
      <c r="T769" s="46">
        <v>2850</v>
      </c>
      <c r="U769" s="15" t="s">
        <v>2246</v>
      </c>
      <c r="V769" s="15" t="s">
        <v>2247</v>
      </c>
      <c r="W769" s="66">
        <v>0</v>
      </c>
    </row>
    <row r="770" spans="1:23" s="13" customFormat="1" ht="57.75">
      <c r="A770" s="37">
        <v>0</v>
      </c>
      <c r="B770" s="14">
        <v>80204250585</v>
      </c>
      <c r="C770" s="15" t="s">
        <v>84</v>
      </c>
      <c r="D770" s="103" t="s">
        <v>2248</v>
      </c>
      <c r="E770" s="15" t="s">
        <v>48</v>
      </c>
      <c r="F770" s="15"/>
      <c r="H770" s="14"/>
      <c r="I770" s="14"/>
      <c r="J770" s="32" t="s">
        <v>2134</v>
      </c>
      <c r="K770" s="14"/>
      <c r="L770" s="15" t="s">
        <v>2135</v>
      </c>
      <c r="M770" s="14"/>
      <c r="O770" s="14"/>
      <c r="P770" s="14"/>
      <c r="Q770" s="35" t="s">
        <v>2134</v>
      </c>
      <c r="R770" s="14"/>
      <c r="S770" s="15" t="s">
        <v>2135</v>
      </c>
      <c r="T770" s="46">
        <v>190</v>
      </c>
      <c r="U770" s="58">
        <v>44097</v>
      </c>
      <c r="V770" s="58">
        <v>44097</v>
      </c>
      <c r="W770" s="66">
        <v>0</v>
      </c>
    </row>
    <row r="771" spans="1:23" s="13" customFormat="1" ht="57.75">
      <c r="A771" s="37">
        <v>0</v>
      </c>
      <c r="B771" s="14">
        <v>80204250585</v>
      </c>
      <c r="C771" s="15" t="s">
        <v>84</v>
      </c>
      <c r="D771" s="103" t="s">
        <v>2248</v>
      </c>
      <c r="E771" s="15" t="s">
        <v>48</v>
      </c>
      <c r="F771" s="15"/>
      <c r="H771" s="14"/>
      <c r="I771" s="14"/>
      <c r="J771" s="32" t="s">
        <v>2134</v>
      </c>
      <c r="K771" s="14"/>
      <c r="L771" s="15" t="s">
        <v>2135</v>
      </c>
      <c r="M771" s="14"/>
      <c r="O771" s="14"/>
      <c r="P771" s="14"/>
      <c r="Q771" s="35" t="s">
        <v>2134</v>
      </c>
      <c r="R771" s="14"/>
      <c r="S771" s="15" t="s">
        <v>2135</v>
      </c>
      <c r="T771" s="46">
        <v>190</v>
      </c>
      <c r="U771" s="58">
        <v>44097</v>
      </c>
      <c r="V771" s="58">
        <v>44097</v>
      </c>
      <c r="W771" s="66">
        <v>0</v>
      </c>
    </row>
    <row r="772" spans="1:23" s="13" customFormat="1" ht="72">
      <c r="A772" s="37">
        <v>0</v>
      </c>
      <c r="B772" s="14">
        <v>80204250585</v>
      </c>
      <c r="C772" s="15" t="s">
        <v>84</v>
      </c>
      <c r="D772" s="103" t="s">
        <v>2249</v>
      </c>
      <c r="E772" s="15" t="s">
        <v>48</v>
      </c>
      <c r="F772" s="15"/>
      <c r="H772" s="14"/>
      <c r="I772" s="14"/>
      <c r="J772" s="32" t="s">
        <v>2134</v>
      </c>
      <c r="K772" s="14"/>
      <c r="L772" s="15" t="s">
        <v>2135</v>
      </c>
      <c r="M772" s="14"/>
      <c r="O772" s="14"/>
      <c r="P772" s="14"/>
      <c r="Q772" s="35" t="s">
        <v>2134</v>
      </c>
      <c r="R772" s="14"/>
      <c r="S772" s="15" t="s">
        <v>2135</v>
      </c>
      <c r="T772" s="46">
        <v>320</v>
      </c>
      <c r="U772" s="58">
        <v>44104</v>
      </c>
      <c r="V772" s="58">
        <v>44104</v>
      </c>
      <c r="W772" s="66">
        <v>0</v>
      </c>
    </row>
    <row r="773" spans="1:23" s="13" customFormat="1" ht="72">
      <c r="A773" s="37" t="s">
        <v>2250</v>
      </c>
      <c r="B773" s="14">
        <v>80204250585</v>
      </c>
      <c r="C773" s="15" t="s">
        <v>84</v>
      </c>
      <c r="D773" s="103" t="s">
        <v>2251</v>
      </c>
      <c r="E773" s="15" t="s">
        <v>48</v>
      </c>
      <c r="F773" s="15"/>
      <c r="H773" s="14"/>
      <c r="I773" s="14"/>
      <c r="J773" s="32" t="s">
        <v>2224</v>
      </c>
      <c r="K773" s="14"/>
      <c r="L773" s="15" t="s">
        <v>2225</v>
      </c>
      <c r="M773" s="14"/>
      <c r="O773" s="14"/>
      <c r="P773" s="14"/>
      <c r="Q773" s="32" t="s">
        <v>2224</v>
      </c>
      <c r="R773" s="14"/>
      <c r="S773" s="15" t="s">
        <v>2225</v>
      </c>
      <c r="T773" s="46">
        <v>1080</v>
      </c>
      <c r="U773" s="58" t="s">
        <v>2226</v>
      </c>
      <c r="V773" s="58" t="s">
        <v>2226</v>
      </c>
      <c r="W773" s="66">
        <v>0</v>
      </c>
    </row>
    <row r="774" spans="1:23" s="13" customFormat="1" ht="86.25">
      <c r="A774" s="37" t="s">
        <v>2250</v>
      </c>
      <c r="B774" s="14">
        <v>80204250585</v>
      </c>
      <c r="C774" s="15" t="s">
        <v>84</v>
      </c>
      <c r="D774" s="103" t="s">
        <v>2252</v>
      </c>
      <c r="E774" s="15" t="s">
        <v>48</v>
      </c>
      <c r="F774" s="15"/>
      <c r="H774" s="14"/>
      <c r="I774" s="14"/>
      <c r="J774" s="32" t="s">
        <v>2253</v>
      </c>
      <c r="K774" s="14"/>
      <c r="L774" s="15" t="s">
        <v>2254</v>
      </c>
      <c r="M774" s="14"/>
      <c r="O774" s="14"/>
      <c r="P774" s="14"/>
      <c r="Q774" s="32" t="s">
        <v>2253</v>
      </c>
      <c r="R774" s="14"/>
      <c r="S774" s="15" t="s">
        <v>2254</v>
      </c>
      <c r="T774" s="46">
        <v>2379</v>
      </c>
      <c r="U774" s="58" t="s">
        <v>2226</v>
      </c>
      <c r="V774" s="58" t="s">
        <v>2226</v>
      </c>
      <c r="W774" s="66">
        <v>0</v>
      </c>
    </row>
    <row r="775" spans="1:23" s="13" customFormat="1" ht="75">
      <c r="A775" s="37">
        <v>0</v>
      </c>
      <c r="B775" s="14">
        <v>80204250585</v>
      </c>
      <c r="C775" s="15" t="s">
        <v>84</v>
      </c>
      <c r="D775" s="15" t="s">
        <v>2255</v>
      </c>
      <c r="E775" s="15" t="s">
        <v>48</v>
      </c>
      <c r="F775" s="15"/>
      <c r="H775" s="14"/>
      <c r="I775" s="14"/>
      <c r="J775" s="32" t="s">
        <v>2204</v>
      </c>
      <c r="K775" s="14"/>
      <c r="L775" s="15" t="s">
        <v>2205</v>
      </c>
      <c r="M775" s="14"/>
      <c r="O775" s="14"/>
      <c r="P775" s="14"/>
      <c r="Q775" s="35" t="s">
        <v>2204</v>
      </c>
      <c r="R775" s="14"/>
      <c r="S775" s="15" t="s">
        <v>2205</v>
      </c>
      <c r="T775" s="46">
        <v>2400</v>
      </c>
      <c r="U775" s="58">
        <v>44099</v>
      </c>
      <c r="V775" s="58">
        <v>44099</v>
      </c>
      <c r="W775" s="66">
        <v>0</v>
      </c>
    </row>
    <row r="776" spans="1:23" s="13" customFormat="1" ht="43.5">
      <c r="A776" s="37">
        <v>0</v>
      </c>
      <c r="B776" s="14">
        <v>80204250585</v>
      </c>
      <c r="C776" s="15" t="s">
        <v>84</v>
      </c>
      <c r="D776" s="103" t="s">
        <v>2256</v>
      </c>
      <c r="E776" s="15" t="s">
        <v>48</v>
      </c>
      <c r="F776" s="15"/>
      <c r="H776" s="14"/>
      <c r="I776" s="14"/>
      <c r="J776" s="32" t="s">
        <v>2192</v>
      </c>
      <c r="K776" s="14"/>
      <c r="L776" s="15" t="s">
        <v>2193</v>
      </c>
      <c r="M776" s="14"/>
      <c r="O776" s="14"/>
      <c r="P776" s="14"/>
      <c r="Q776" s="35" t="s">
        <v>2192</v>
      </c>
      <c r="R776" s="14"/>
      <c r="S776" s="15" t="s">
        <v>2193</v>
      </c>
      <c r="T776" s="46">
        <v>1250</v>
      </c>
      <c r="U776" s="58">
        <v>44165</v>
      </c>
      <c r="V776" s="58">
        <v>44168</v>
      </c>
      <c r="W776" s="66">
        <v>0</v>
      </c>
    </row>
  </sheetData>
  <autoFilter ref="A14:W776"/>
  <dataConsolidate link="1"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503:D504 D519:D520 D522:D524 D526 D528:D529 D481:D500">
      <formula1>249</formula1>
    </dataValidation>
    <dataValidation type="textLength" allowBlank="1" showInputMessage="1" showErrorMessage="1" error="lunghezza massima consentita 10 caratteri" sqref="A478:A480 A501:A502 A505:A518 A521 A525 A527 A565:A569 A15:A476 A766:A776 A627:A647 A650:A674 A677:A764 A572:A625">
      <formula1>0</formula1>
      <formula2>10</formula2>
    </dataValidation>
    <dataValidation type="textLength" operator="lessThanOrEqual" allowBlank="1" showInputMessage="1" showErrorMessage="1" error="lunghezza massima consentita 250 caratteri" sqref="D472:D480 D501:D502 D505:D518 D521 D525 D527 D565:D569 D15:D470 D646:D647 D768:D769 D650:D674 D740 D746 D750 D757:D759 D761:D762 D677:D734 D775 D572:D644">
      <formula1>249</formula1>
    </dataValidation>
  </dataValidations>
  <hyperlinks>
    <hyperlink ref="A765" r:id="rId1" display="https://smartcig.anticorruzione.it/AVCP-SmartCig/preparaDettaglioComunicazioneOS.action?codDettaglioCarnet=47614256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valori!$A$1:$A$28</xm:f>
          </x14:formula1>
          <xm:sqref>E15:E776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0" workbookViewId="0">
      <selection activeCell="A23" sqref="A23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12" t="s">
        <v>78</v>
      </c>
    </row>
    <row r="4" spans="1:2">
      <c r="A4" t="s">
        <v>39</v>
      </c>
      <c r="B4" s="12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3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2020-10-29T17:19:02Z</dcterms:modified>
</cp:coreProperties>
</file>