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vastan\Documents\DAM\AMR\Elenchi contratti ufficio\Dataset appalti\2022\Marzo 2022\"/>
    </mc:Choice>
  </mc:AlternateContent>
  <bookViews>
    <workbookView xWindow="-105" yWindow="-105" windowWidth="23250" windowHeight="12570"/>
  </bookViews>
  <sheets>
    <sheet name="Foglio1" sheetId="1" r:id="rId1"/>
    <sheet name="valori"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Foglio1!$A$14:$W$430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67" i="1" l="1"/>
  <c r="T440" i="1" l="1"/>
  <c r="W27" i="1" l="1"/>
  <c r="W105" i="1" l="1"/>
  <c r="W177" i="1" l="1"/>
  <c r="W129" i="1"/>
  <c r="W338" i="1"/>
  <c r="W268" i="1"/>
  <c r="W223" i="1"/>
  <c r="W321" i="1"/>
  <c r="W414" i="1"/>
  <c r="W274" i="1"/>
  <c r="W275" i="1"/>
  <c r="W163" i="1"/>
  <c r="W310" i="1"/>
  <c r="W204" i="1"/>
  <c r="W132" i="1"/>
  <c r="W231" i="1"/>
  <c r="W164" i="1"/>
  <c r="W211" i="1"/>
  <c r="W335" i="1"/>
  <c r="W302" i="1"/>
  <c r="W340" i="1"/>
  <c r="W284" i="1"/>
  <c r="W280" i="1"/>
  <c r="W194" i="1"/>
  <c r="W192" i="1"/>
  <c r="W101" i="1"/>
  <c r="W226" i="1"/>
  <c r="W183" i="1" l="1"/>
  <c r="W294" i="1"/>
  <c r="W251" i="1"/>
  <c r="W300" i="1"/>
  <c r="W252" i="1"/>
  <c r="W237" i="1"/>
  <c r="W240" i="1"/>
  <c r="W229" i="1"/>
  <c r="W248" i="1"/>
  <c r="W316" i="1"/>
  <c r="W278" i="1"/>
  <c r="W193" i="1"/>
  <c r="W175" i="1"/>
  <c r="W224" i="1"/>
  <c r="W115" i="1"/>
  <c r="W36" i="1"/>
  <c r="W35" i="1"/>
  <c r="W242" i="1"/>
  <c r="W238" i="1"/>
  <c r="W339" i="1" l="1"/>
  <c r="W116" i="1"/>
  <c r="W239" i="1"/>
  <c r="W260" i="1"/>
  <c r="W272" i="1"/>
  <c r="W232" i="1"/>
  <c r="W215" i="1"/>
  <c r="W153" i="1" l="1"/>
  <c r="W235" i="1"/>
  <c r="W236" i="1"/>
  <c r="W342" i="1"/>
  <c r="W306" i="1" l="1"/>
  <c r="W305" i="1"/>
  <c r="W277" i="1"/>
  <c r="W297" i="1"/>
  <c r="W230" i="1"/>
  <c r="W241" i="1"/>
  <c r="W246" i="1"/>
  <c r="W216" i="1"/>
  <c r="W218" i="1"/>
  <c r="W148" i="1"/>
  <c r="W189" i="1"/>
  <c r="W160" i="1"/>
  <c r="W261" i="1"/>
  <c r="W33" i="1"/>
  <c r="W40" i="1"/>
  <c r="W26" i="1"/>
  <c r="W282" i="1"/>
  <c r="W281" i="1"/>
  <c r="W259" i="1"/>
  <c r="W234" i="1"/>
  <c r="T283" i="1" l="1"/>
  <c r="T311" i="1" l="1"/>
  <c r="W361" i="1" l="1"/>
  <c r="W303" i="1"/>
  <c r="W131" i="1" l="1"/>
  <c r="W308" i="1"/>
  <c r="W173" i="1"/>
  <c r="W341" i="1"/>
  <c r="W221" i="1"/>
  <c r="T76" i="1" l="1"/>
  <c r="T26" i="1"/>
  <c r="W295" i="1"/>
  <c r="W266" i="1"/>
  <c r="W332" i="1" l="1"/>
  <c r="W331" i="1"/>
  <c r="W328" i="1"/>
  <c r="W324" i="1"/>
  <c r="W320" i="1"/>
  <c r="W318" i="1"/>
  <c r="W292" i="1"/>
  <c r="W286" i="1"/>
  <c r="W267" i="1"/>
  <c r="W227" i="1"/>
  <c r="W222" i="1"/>
  <c r="W220" i="1"/>
  <c r="W212" i="1"/>
  <c r="W206" i="1"/>
  <c r="W202" i="1"/>
  <c r="W201" i="1"/>
  <c r="W200" i="1"/>
  <c r="W196" i="1"/>
  <c r="W195" i="1"/>
  <c r="W188" i="1"/>
  <c r="W186" i="1"/>
  <c r="W184" i="1"/>
  <c r="W182" i="1"/>
  <c r="W180" i="1"/>
  <c r="W179" i="1"/>
  <c r="W178" i="1"/>
  <c r="W174" i="1"/>
  <c r="W166" i="1"/>
  <c r="W161" i="1"/>
  <c r="W159" i="1"/>
  <c r="T159" i="1"/>
  <c r="W158" i="1"/>
  <c r="W157" i="1"/>
  <c r="W156" i="1"/>
  <c r="W155" i="1"/>
  <c r="W154" i="1"/>
  <c r="W149" i="1"/>
  <c r="W141" i="1"/>
  <c r="W139" i="1"/>
  <c r="W128" i="1"/>
  <c r="W127" i="1"/>
  <c r="W126" i="1"/>
  <c r="W123" i="1"/>
  <c r="W122" i="1"/>
  <c r="W121" i="1"/>
  <c r="T115" i="1"/>
  <c r="W104" i="1"/>
  <c r="W100" i="1"/>
  <c r="W89" i="1"/>
  <c r="W63" i="1"/>
  <c r="W61" i="1"/>
  <c r="W54" i="1"/>
  <c r="W53" i="1"/>
  <c r="W51" i="1"/>
  <c r="W48" i="1"/>
  <c r="W45" i="1"/>
  <c r="W29" i="1"/>
  <c r="W28" i="1"/>
  <c r="W24" i="1"/>
  <c r="W22" i="1"/>
  <c r="W21" i="1"/>
  <c r="W20" i="1"/>
  <c r="W19" i="1"/>
</calcChain>
</file>

<file path=xl/sharedStrings.xml><?xml version="1.0" encoding="utf-8"?>
<sst xmlns="http://schemas.openxmlformats.org/spreadsheetml/2006/main" count="4602" uniqueCount="1961">
  <si>
    <t>PARTECIPANTI</t>
  </si>
  <si>
    <t>AGGIUDICATARI</t>
  </si>
  <si>
    <t>CIG</t>
  </si>
  <si>
    <t>Struttura proponente</t>
  </si>
  <si>
    <t>Oggetto</t>
  </si>
  <si>
    <t>SceltaContraente</t>
  </si>
  <si>
    <t>Raggruppamento</t>
  </si>
  <si>
    <t>Partecipante</t>
  </si>
  <si>
    <t>aggiudicatarioRaggruppamento</t>
  </si>
  <si>
    <t>Aggiudicatario</t>
  </si>
  <si>
    <t>Importo Aggiudicazione</t>
  </si>
  <si>
    <t>tempiCompletamento</t>
  </si>
  <si>
    <t>Importo Somme Liquidate</t>
  </si>
  <si>
    <t>cig</t>
  </si>
  <si>
    <t>codiceFiscaleProp</t>
  </si>
  <si>
    <t>denominazione</t>
  </si>
  <si>
    <t>oggetto</t>
  </si>
  <si>
    <t>sceltaContraente</t>
  </si>
  <si>
    <t>codiceFiscale</t>
  </si>
  <si>
    <t>identificativoFiscaleEstero</t>
  </si>
  <si>
    <t>ragioneSociale</t>
  </si>
  <si>
    <t>ruolo</t>
  </si>
  <si>
    <t>codiceFiscale2</t>
  </si>
  <si>
    <t>identificativoFiscaleEstero3</t>
  </si>
  <si>
    <t>ragioneSociale3</t>
  </si>
  <si>
    <t>codiceFiscale3</t>
  </si>
  <si>
    <t>identificativoFiscaleEstero4</t>
  </si>
  <si>
    <t>ragioneSociale5</t>
  </si>
  <si>
    <t>ruolo6</t>
  </si>
  <si>
    <t>codiceFiscale7</t>
  </si>
  <si>
    <t>identificativoFiscaleEstero2</t>
  </si>
  <si>
    <t>ragioneSociale8</t>
  </si>
  <si>
    <t>importoAggiudicazione</t>
  </si>
  <si>
    <t>dataInizio</t>
  </si>
  <si>
    <t>dataUltimazione</t>
  </si>
  <si>
    <t>importoSommeLiquidate</t>
  </si>
  <si>
    <t>01-PROCEDURA APERTA</t>
  </si>
  <si>
    <t>02-PROCEDURA RISTRETTA</t>
  </si>
  <si>
    <t>03-PROCEDURA NEGOZIATA PREVIA PUBBLICAZIONE</t>
  </si>
  <si>
    <t>04-PROCEDURA NEGOZIATA SENZA PREVIA PUBBLICAZIONE</t>
  </si>
  <si>
    <t>05-DIALOGO COMPETITIVO</t>
  </si>
  <si>
    <t>06-PROCEDURA NEGOZIATA SENZA PREVIA INDIZIONE DI GARA (SETTORI SPECIALI)</t>
  </si>
  <si>
    <t>07-SISTEMA DINAMICO DI ACQUISIZIONE</t>
  </si>
  <si>
    <t>08-AFFIDAMENTO IN ECONOMIA - COTTIMO FIDUCIARIO</t>
  </si>
  <si>
    <t>14-PROCEDURA SELETTIVA EX ART 238 C.7, D.LGS. 163/2006</t>
  </si>
  <si>
    <t>17-AFFIDAMENTO DIRETTO EX ART. 5 DELLA LEGGE 381/91</t>
  </si>
  <si>
    <t>21-PROCEDURA RISTRETTA DERIVANTE DA AVVISI CON CUI SI INDICE LA GARA</t>
  </si>
  <si>
    <t>22-PROCEDURA NEGOZIATA CON PREVIA INDIZIONE DI GARA (SETTORI SPECIALI)</t>
  </si>
  <si>
    <t>23-AFFIDAMENTO DIRETTO</t>
  </si>
  <si>
    <t>24-AFFIDAMENTO DIRETTO A SOCIETA' IN HOUSE</t>
  </si>
  <si>
    <t>25-AFFIDAMENTO DIRETTO A SOCIETA' RAGGRUPPATE/CONSORZIATE O CONTROLLATE NELLE CONCESSIONI E NEI PARTENARIATI</t>
  </si>
  <si>
    <t>26-AFFIDAMENTO DIRETTO IN ADESIONE AD ACCORDO QUADRO/CONVENZIONE</t>
  </si>
  <si>
    <t>27-CONFRONTO COMPETITIVO IN ADESIONE AD ACCORDO QUADRO/CONVENZIONE</t>
  </si>
  <si>
    <t>28-PROCEDURA AI SENSI DEI REGOLAMENTI DEGLI ORGANI COSTITUZIONALI</t>
  </si>
  <si>
    <t>29-PROCEDURA RISTRETTA SEMPLIFICATA</t>
  </si>
  <si>
    <t>30-PROCEDURA DERIVANTE DA LEGGE REGIONALE</t>
  </si>
  <si>
    <t>31-AFFIDAMENTO DIRETTO PER VARIANTE SUPERIORE AL 20% DELL'IMPORTO CONTRATTUALE</t>
  </si>
  <si>
    <t>32-AFFIDAMENTO RISERVATO</t>
  </si>
  <si>
    <t>33-PROCEDURA NEGOZIATA PER AFFIDAMENTI SOTTO SOGLIA</t>
  </si>
  <si>
    <t>34-PROCEDURA ART.16 COMMA 2-BIS DPR 380/2001 PER OPERE URBANIZZAZIONE A SCOMPUTO PRIMARIE SOTTO SOGLIA COMUNITARIA</t>
  </si>
  <si>
    <t>35-PARTERNARIATO PER L’INNOVAZIONE</t>
  </si>
  <si>
    <t>36-AFFIDAMENTO DIRETTO PER LAVORI, SERVIZI O FORNITURE SUPPLEMENTARI</t>
  </si>
  <si>
    <t>37-PROCEDURA COMPETITIVA CON NEGOZIAZIONE</t>
  </si>
  <si>
    <t>38-PROCEDURA DISCIPLINATA DA REGOLAMENTO INTERNO PER SETTORI SPECIALI</t>
  </si>
  <si>
    <t>01-MANDANTE</t>
  </si>
  <si>
    <t>02-MANDATARIA</t>
  </si>
  <si>
    <t>03-ASSOCIATA</t>
  </si>
  <si>
    <t>04-CAPOGRUPPO</t>
  </si>
  <si>
    <t>05-CONSORZIATA</t>
  </si>
  <si>
    <t>titolo</t>
  </si>
  <si>
    <t>abstract</t>
  </si>
  <si>
    <t>dataPubblicazioneDataset</t>
  </si>
  <si>
    <t>entePubblicatore</t>
  </si>
  <si>
    <t>dataUltimoAggiornamentoDataset</t>
  </si>
  <si>
    <t>annoRiferimento</t>
  </si>
  <si>
    <t>urlFile</t>
  </si>
  <si>
    <t>licenza</t>
  </si>
  <si>
    <t>01- PROCEDURA APERTA</t>
  </si>
  <si>
    <t>03-PROCEDURA NEGOZIATA PREVIA PUBBLICAZIONE DEL BANDO</t>
  </si>
  <si>
    <t>04-PROCEDURA NEGOZIATA SENZA PREVIA PUBBLICAZIONE DEL BANDO</t>
  </si>
  <si>
    <t>08 - AFFIDAMENTO IN ECONOMIA - COTTIMO FIDUCIARIO</t>
  </si>
  <si>
    <t>23-AFFIDAMENTO IN ECONOMIA - AFFIDAMENTO DIRETTO</t>
  </si>
  <si>
    <t>26 - AFFIDAMENTO DIRETTO IN ADESIONE AD ACCORDO QUADRO/CONVENZIONE</t>
  </si>
  <si>
    <t>Consob - Divisione Amministrazione</t>
  </si>
  <si>
    <t>80204250585</t>
  </si>
  <si>
    <t xml:space="preserve">Servizio di manutenzione apparati di rete </t>
  </si>
  <si>
    <t>00488410010</t>
  </si>
  <si>
    <t>Telecom Italia S.p.A.</t>
  </si>
  <si>
    <t xml:space="preserve">Convenzione per l'accesso all'archivio dei rapporti finanziari </t>
  </si>
  <si>
    <t>06363391001</t>
  </si>
  <si>
    <t>Agenzia delle Entrate</t>
  </si>
  <si>
    <t>Adempimenti ai sensi dell'articolo 1, comma 32 della legge n. 190/2012</t>
  </si>
  <si>
    <t>CONSOB - Commissione Nazionale per le Società e la Borsa</t>
  </si>
  <si>
    <t>IODL</t>
  </si>
  <si>
    <t>BLOOMBERG FINANCE L.P.</t>
  </si>
  <si>
    <t>552844484E</t>
  </si>
  <si>
    <t>Servizio di manutenzione apparati di rete sede di Roma e di Milano</t>
  </si>
  <si>
    <t>05195930580</t>
  </si>
  <si>
    <t>01924961004</t>
  </si>
  <si>
    <t>Assicassa* Unisalute S.p.A.</t>
  </si>
  <si>
    <t>01-MANDANTE*02-MANDATARIA</t>
  </si>
  <si>
    <t>97607920150</t>
  </si>
  <si>
    <t>Cassa RBM Salute</t>
  </si>
  <si>
    <t>Z2E12781AE</t>
  </si>
  <si>
    <t>Noleggio n. 7 fotocopiatrici multifunzione per la sede di Milano via Broletto 7 tramite convenzione Consip</t>
  </si>
  <si>
    <t>02298700010</t>
  </si>
  <si>
    <t>OLIVETTI SPA</t>
  </si>
  <si>
    <t>Olivetti Spa</t>
  </si>
  <si>
    <t>5773907AC7</t>
  </si>
  <si>
    <t>Gara per l'affidamento del servizio di  vigilanza armata della sede di Roma della Consob</t>
  </si>
  <si>
    <t>CSM Global Security Service s.r.l. * Sipro Sicurezza Professionale s.r.l.</t>
  </si>
  <si>
    <t>00818630188*07756851007*03707541003*11970841000*03941281002*08720161002*10169951000*04995770585*05800441007*07456011001*02644430825*02652960580*04607470582*10368351002*07897711003*09020721008*07147091008*</t>
  </si>
  <si>
    <t>Axitea s.p.a.*Centralpol s.r.l.*Città di Roma Metronotte Soc. Coop.*CLSTV s.r.l.*Cosmopol s.r.l.*GIAMA s.r.l.*International Security Service Vigilanza s.p.a.* Istituto di Vigilanza Argo s.r.l.*Istituto di Vigilanza dell'Urbe s.p.a.*Metro Security Express s.r.l.* Mondilpol Security s.p.a.* Securitas Metronotte s.r.l.*Security Service s.r.l.*Securpol Group s.r.l. a socio unico*Sicuritalia s.p.a.* Superpol s.r.l.*TVE Vigilanza L. s.r.l.*</t>
  </si>
  <si>
    <t>10169951000</t>
  </si>
  <si>
    <t>International Security Service Vigilanza s.p.a.</t>
  </si>
  <si>
    <t>60734609BC</t>
  </si>
  <si>
    <t>Adesione alla convenzione Consip "fotocopiatrici 23" per il noleggio di 43 fotocopiatrici multifunzione per la sede di Roma</t>
  </si>
  <si>
    <t>Olivetti S.p.A.</t>
  </si>
  <si>
    <t>5493702A4C</t>
  </si>
  <si>
    <t>00282140029-02937770960-03351210756-00709092583</t>
  </si>
  <si>
    <t>HP Enterprise Services Italia S.r.l. - Multivendor Service S.r.l. - Links Management and Technology S.p.A.- Open System S.r.l.</t>
  </si>
  <si>
    <t>02-MANDATARIA - 01 MANDANTE - 01 MANDANTE - 01 MANDANTE</t>
  </si>
  <si>
    <t>Z1418463DD</t>
  </si>
  <si>
    <t>Adesione alla convenzione Consip (Noleggio autovettura VW GOLF 1.4 )</t>
  </si>
  <si>
    <t>ALD AUTOMOTIVE ITALIA S.r.l.</t>
  </si>
  <si>
    <t>00818570012</t>
  </si>
  <si>
    <t>Fastweb spa</t>
  </si>
  <si>
    <t>01603630599</t>
  </si>
  <si>
    <t>00735000572</t>
  </si>
  <si>
    <t>Telpress Italia S.p.A.</t>
  </si>
  <si>
    <t>02067430583</t>
  </si>
  <si>
    <t>01765930589</t>
  </si>
  <si>
    <t>BIOS S.P.A.</t>
  </si>
  <si>
    <t>07710020582</t>
  </si>
  <si>
    <t>CASA DI CURA PAIDEIA S.P.A.</t>
  </si>
  <si>
    <t>12459161001</t>
  </si>
  <si>
    <t>CENTRO MEDICO POLIDIAGNOSTICO S.N.C.</t>
  </si>
  <si>
    <t>05185971008</t>
  </si>
  <si>
    <t>03725910586</t>
  </si>
  <si>
    <t>MARILAB S.R.L.</t>
  </si>
  <si>
    <t>04891080584</t>
  </si>
  <si>
    <t>02980270157</t>
  </si>
  <si>
    <t>02703120150</t>
  </si>
  <si>
    <t>ISTITUTO AUXOLOGICO ITALIANO</t>
  </si>
  <si>
    <t>Celdes S.r.l.</t>
  </si>
  <si>
    <t>02936070982</t>
  </si>
  <si>
    <t>Studio Moretto Group S.r.l.</t>
  </si>
  <si>
    <t>04011340488</t>
  </si>
  <si>
    <t>Ifnet S.r.l.</t>
  </si>
  <si>
    <t>11586340157</t>
  </si>
  <si>
    <t>6878477AC7</t>
  </si>
  <si>
    <t>Acquisizione componenti hardware e software necessarie a realizzare una infrastruttura Wi-Fi presso le sedi Consob di Roma e Milano</t>
  </si>
  <si>
    <t>07945211006</t>
  </si>
  <si>
    <t>6845654C61</t>
  </si>
  <si>
    <t>Fornitura di tre server Oracle, con relativa manutenzione triennale</t>
  </si>
  <si>
    <t>11265511003*10892451005*11673301005*02824320176*12138740159</t>
  </si>
  <si>
    <t>ADVANCED &amp; INNOVATIVE TECHNOLOGY SYSTEMS SRL*CAPRIOLI SOLUTIONS SRL*GWAY SRL*LUTECH SPA*PLUG-IN SRL</t>
  </si>
  <si>
    <t>11673301005</t>
  </si>
  <si>
    <t>GWAY SRL</t>
  </si>
  <si>
    <t>697907855B</t>
  </si>
  <si>
    <t>Fornitura di n. 3 server HP DL580 e componenti accessorie funzionali al progetto "Transaction Reporting" su richiesta della Divisione Infrastrutture Informative</t>
  </si>
  <si>
    <t>04472901000</t>
  </si>
  <si>
    <t>Converge spa</t>
  </si>
  <si>
    <t xml:space="preserve"> 7090456D61</t>
  </si>
  <si>
    <t>03765020965</t>
  </si>
  <si>
    <t>05231661009</t>
  </si>
  <si>
    <t>R1  S.p.A.</t>
  </si>
  <si>
    <t>71184445D1</t>
  </si>
  <si>
    <t>Servizi di "Facility Management" per l'edificio di via G. B. Martini n. 3 sede della Consob in Roma - Contratto-ponte</t>
  </si>
  <si>
    <t>07124210019</t>
  </si>
  <si>
    <t xml:space="preserve">Converge S.p.A. </t>
  </si>
  <si>
    <t>7134765256</t>
  </si>
  <si>
    <t xml:space="preserve">Appalto Specifico ID 1631356 per la fornitura, installazione e configurazione di un sistema ingegnerizzato  Oracle Supercluster M7 – Small Config  SDAPA (ID 1744). (data fine connessa a ultimazione collaudo)    </t>
  </si>
  <si>
    <t>05380651009*00488410010</t>
  </si>
  <si>
    <t>Kay Sistems Italia S.r.l.* Telecom Italia S.p.A.</t>
  </si>
  <si>
    <t>05380651009</t>
  </si>
  <si>
    <t>Kay Sistems Italia S.r.l.</t>
  </si>
  <si>
    <t>12086540155</t>
  </si>
  <si>
    <t>12156521002</t>
  </si>
  <si>
    <t>06979891006</t>
  </si>
  <si>
    <t>7380605BE9</t>
  </si>
  <si>
    <t>Fornitura di buoni pasto elettronici per la sede Consob di Roma mediante adesione alla convenzione Consip 'Buoni pasto elettronici 1', lotto 3</t>
  </si>
  <si>
    <t>03543000370</t>
  </si>
  <si>
    <t>Day Ristoservice spa</t>
  </si>
  <si>
    <t>06655971007</t>
  </si>
  <si>
    <t>Z8B22F4D00</t>
  </si>
  <si>
    <t>Servizi per la gestione integrata della salute e della sicurezza sui luoghi di lavoro presso la sede di Roma (contratto "ponte")</t>
  </si>
  <si>
    <t>03533961003</t>
  </si>
  <si>
    <t>Sintesi spa</t>
  </si>
  <si>
    <t>7427547DAC</t>
  </si>
  <si>
    <t>Concessione del servizio di gestione di distributori automatici di bevande e prodotti alimentari nella sede Consob di Roma - LOTTO 1 (nessun onere a carico della CONSOB)</t>
  </si>
  <si>
    <t>01870980362*01038120307*08751571004*09736171001</t>
  </si>
  <si>
    <t>Gruppo Argenta spa*Gruppo Illiria spa*Royal Coffee Distributori Automatici srl*S.D.A. Servizi Distributori Automatici srl</t>
  </si>
  <si>
    <t>01038120307</t>
  </si>
  <si>
    <t>Gruppo Illiria spa</t>
  </si>
  <si>
    <t>Z842477CBC</t>
  </si>
  <si>
    <t>7567685B36</t>
  </si>
  <si>
    <t>Fornitura di apparati di storage con relativi software, componenti accessorie e servizi complementari per la sede Consob di Milano</t>
  </si>
  <si>
    <t>07795480586*04472901000*00929440592*05032840968*03878640238</t>
  </si>
  <si>
    <t>Atlantica Sistemi spa*Converge spa*Infordata spa*Maticmind spa*Virtual Logic srl</t>
  </si>
  <si>
    <t>Z3A264BB42</t>
  </si>
  <si>
    <t>Fornitura di componenti accessori "Fortinet" per la sede di Roma</t>
  </si>
  <si>
    <t>01850570746</t>
  </si>
  <si>
    <t>77271852C9</t>
  </si>
  <si>
    <t>Apparati di rete e servizi complementari per le sedi Consob di Roma e di Milano (convenz. Consip "Reti locali 6", lotto 1)</t>
  </si>
  <si>
    <t>7779388A0E</t>
  </si>
  <si>
    <t>12878470157</t>
  </si>
  <si>
    <t>FASTWEB SPA</t>
  </si>
  <si>
    <t>Z8E27C6B8C</t>
  </si>
  <si>
    <t>74231977F2</t>
  </si>
  <si>
    <t xml:space="preserve">  Lotto 2 “Copertura assicurativa dei rischi di morte ed invalidità permanente per il personale della Consob" della Procedura aperta  comunitaria per l’affidamento di servizi assicurativi per Consob e AGCM (SA AGCM) Cig gara 7144185FF3</t>
  </si>
  <si>
    <t>13733431004</t>
  </si>
  <si>
    <t>Elips Life Ltd</t>
  </si>
  <si>
    <t>00453850588</t>
  </si>
  <si>
    <t>00777910159</t>
  </si>
  <si>
    <t>Il Sole 24 Ore S.p.A</t>
  </si>
  <si>
    <t>02313821007</t>
  </si>
  <si>
    <t>08517850155</t>
  </si>
  <si>
    <t>ZB6216EF15</t>
  </si>
  <si>
    <t>Acquisizione dei servizi “Nominativi e Società Antiriciclaggio” e “Liste PIL” della banca dati “Compliance Daily Control”  per l'anno 2018</t>
  </si>
  <si>
    <t>SGR Consulting SA</t>
  </si>
  <si>
    <t>Oracle Italia S.r.l. a socio unico</t>
  </si>
  <si>
    <t>02595560968</t>
  </si>
  <si>
    <t>MITSUBISHI ELECTRIC EUROPE B.V.</t>
  </si>
  <si>
    <t>7249596BDD</t>
  </si>
  <si>
    <t xml:space="preserve">Servizio di manutenzione Melis A1 per 48 mesi apparecchiature VRF Replace Multi </t>
  </si>
  <si>
    <t>731068581B</t>
  </si>
  <si>
    <t>RDO congiunta per fornitura di materiale di consumo per esigenze di CONSOB e di ANTITRUST</t>
  </si>
  <si>
    <t>Consob</t>
  </si>
  <si>
    <t>AXWAY SRL</t>
  </si>
  <si>
    <t>HONEYWELL SRL</t>
  </si>
  <si>
    <t>SPAFID CONNECT SPA</t>
  </si>
  <si>
    <t>Z82219D9E9</t>
  </si>
  <si>
    <t>Fornitura e posa in opera di n. 3 porte REI 60 vetrate per il 5° Piano scala C sede Consob.</t>
  </si>
  <si>
    <t>TECNOMATIC SRL</t>
  </si>
  <si>
    <t>Misurazione dei Campi elettromagnetici presso le sedi di Roma e Milano della Consob</t>
  </si>
  <si>
    <t>SINTESI SPA</t>
  </si>
  <si>
    <t>Abbonamento alla banca dati "L'approccio alla finanza e agli investimenti delle famiglie italiane" per l'anno 2018</t>
  </si>
  <si>
    <t>08586300157</t>
  </si>
  <si>
    <t>GFK ITALIA SRL</t>
  </si>
  <si>
    <t>739117810A</t>
  </si>
  <si>
    <t>Servizio di Manutenzione licenze d'uso software DEMACO triennio 2018-2021</t>
  </si>
  <si>
    <t>02334550288</t>
  </si>
  <si>
    <t>SIAV SPA: SIAV SPA</t>
  </si>
  <si>
    <t>ADALTA SNC</t>
  </si>
  <si>
    <t>Z7B22896D4</t>
  </si>
  <si>
    <t>Servizio "Market Connect Feed Argo" per l'anno 2018</t>
  </si>
  <si>
    <t>09112910964</t>
  </si>
  <si>
    <t>BRSRRT68D21H808U</t>
  </si>
  <si>
    <t>Z272317777</t>
  </si>
  <si>
    <t>Manutenzione ordinaria sugli infissi della sede Consob di Roma</t>
  </si>
  <si>
    <t>MC ENGINEERING SRLS</t>
  </si>
  <si>
    <t>Z6F2320087</t>
  </si>
  <si>
    <t>Convenzione con strutture di asili nido per l'anno pedagogico 2018-2019</t>
  </si>
  <si>
    <t>L'APE MAIA SAS</t>
  </si>
  <si>
    <t>BLOOMBERG L.P.</t>
  </si>
  <si>
    <t>7415215CFC</t>
  </si>
  <si>
    <t>Adesione lotto 3 Convenzione Stampanti 15</t>
  </si>
  <si>
    <t>02973040963</t>
  </si>
  <si>
    <t>KYOCERA DOCUMENT SOLUTIONS ITALIA S.P.A.</t>
  </si>
  <si>
    <t>02102821002</t>
  </si>
  <si>
    <t>ITALWARE S.R.L.</t>
  </si>
  <si>
    <t>74232167A0</t>
  </si>
  <si>
    <t>Fornitura n. 225 Pc</t>
  </si>
  <si>
    <t>10892451005*04472901000*01594430702*07252620963*11673301005*12435450155*04654610874*02102821002*02048930206*01866580812*09234221001*01056100629*06467211006*09588050154</t>
  </si>
  <si>
    <t>CAPRIOLI SOLUTIONS SRL*CONVERGE S.P.A.*DYNOTEK SRL*GA SERVICE SRL*GWAY SRL  *INFOBIT SNC*INFORMATICA.NET S.R.L.*ITALWARE S.R.L.*KORA SISTEMI INFORMATICI S.R.L.*MEMOGRAPH S.R.L. *NADA 2008 SRL*PENTA SISTEMI S.R.L. *QUASARTEK S.R.L. *ZUCCHETTI INFORMATICA S.P.A.</t>
  </si>
  <si>
    <t xml:space="preserve">GWAY S.r.l. </t>
  </si>
  <si>
    <t>738555619E</t>
  </si>
  <si>
    <t xml:space="preserve">
Servizio di manutenzione e fornitura upgrade memoria ram per n. 8 server hp; acquisto licenza advanced ilom per n. 30 server hp
</t>
  </si>
  <si>
    <t>05032840968</t>
  </si>
  <si>
    <t>MATICMIND S.p.A.</t>
  </si>
  <si>
    <t>Z3F228D031</t>
  </si>
  <si>
    <t>Registrazione al sito Social Science Research Network per il triennio 2018-2021</t>
  </si>
  <si>
    <t>Social Science Electronic Publishing</t>
  </si>
  <si>
    <t>739411263F</t>
  </si>
  <si>
    <t>05044820156</t>
  </si>
  <si>
    <t>LINGUARAMA ITALIA SRL</t>
  </si>
  <si>
    <t>73941548E7</t>
  </si>
  <si>
    <t>05105710155</t>
  </si>
  <si>
    <t>MANPOWER TALENT SOLUTION COMPANY SRL</t>
  </si>
  <si>
    <t>Corso di Inglese (Lotto1 - sede Roma) attivazione opzione rinnovo contratto II° anno</t>
  </si>
  <si>
    <t>Corso di Inglese (Lotto 2 - sede Milano) attivazione opzione rinnovo contratto II° anno</t>
  </si>
  <si>
    <t>00051570893</t>
  </si>
  <si>
    <t>04272801004</t>
  </si>
  <si>
    <t>Team office S.r.l.</t>
  </si>
  <si>
    <t>Z652128748</t>
  </si>
  <si>
    <t>MANUTENZIONE ACCESSORI VIDEOCONFERENZA</t>
  </si>
  <si>
    <t>TEAM OFFICE SRL</t>
  </si>
  <si>
    <t>TEAM OFFIC ESRL</t>
  </si>
  <si>
    <t>Z482399235</t>
  </si>
  <si>
    <t>Fornitura di n. 1.100 licenze d'uso per 24 mesi del sofware antivirus SEP</t>
  </si>
  <si>
    <t>ECOBYTE TECHNOLOGY SRL</t>
  </si>
  <si>
    <t>Z9523CC8FC</t>
  </si>
  <si>
    <t>servizio Oracle per la pianificazione, la programmazione ed il reporting</t>
  </si>
  <si>
    <t>THE MATHWORKS SRL</t>
  </si>
  <si>
    <t>ATS ADVANCED TECHNOLOGY SOLUTIONS SPA</t>
  </si>
  <si>
    <t>ZB6240BEDC</t>
  </si>
  <si>
    <t>Intervento di Realizzazione di predisposizioni elettriche per il collegamento di dispenser di acqua in boccioni presso la sede</t>
  </si>
  <si>
    <t>MANITAL S.C.P.A.</t>
  </si>
  <si>
    <t>Z8423CE3C</t>
  </si>
  <si>
    <t>Acquisto pubblicazioni non periodiche italiane</t>
  </si>
  <si>
    <t>MSCDRA75P01H501T</t>
  </si>
  <si>
    <t>MEDIAEDIT DI DARIO MUSCATELLO</t>
  </si>
  <si>
    <t>Z3222F4D86</t>
  </si>
  <si>
    <t>Gestione integrata della sicurezza sui luoghi di lavoro (Periodo: 01.04.18/31.07.18) - Sedi di MILANO</t>
  </si>
  <si>
    <t>ZF02161B3F</t>
  </si>
  <si>
    <t>Servizio registrazione e trascrizione integrale con sistema di riconoscimento automatico della Voce</t>
  </si>
  <si>
    <t>CEDAT 85 SRL</t>
  </si>
  <si>
    <t>Z7C2364555</t>
  </si>
  <si>
    <t>Acquisto di licenze di librerie grafiche Vaadin.</t>
  </si>
  <si>
    <t>Vaadin</t>
  </si>
  <si>
    <t>Z32240C862</t>
  </si>
  <si>
    <t>Acquisizione di n. 4 server, componenti accessori e servizi complementari e di
manutenzione</t>
  </si>
  <si>
    <t>Z1C22A51E3</t>
  </si>
  <si>
    <t>Fornitura moduli per la centrale telefonica di Roma</t>
  </si>
  <si>
    <t>03438080610</t>
  </si>
  <si>
    <t xml:space="preserve">MTK S.r.l. </t>
  </si>
  <si>
    <t>MTK S.r.l.</t>
  </si>
  <si>
    <t>Facility Management: attività di facchinaggio, presso la sede Consob di Roma</t>
  </si>
  <si>
    <t>Facility Management: attività di  manutenzione svolte presso la sede Consob di Roma</t>
  </si>
  <si>
    <t>Facility Management: attività di facchinaggio, reception e manutenzione svolte presso la sede</t>
  </si>
  <si>
    <t>ZB1248771E</t>
  </si>
  <si>
    <t>mantenzione straordinaria impianto elevatore n. 8 (duplex) sede consob di Roma</t>
  </si>
  <si>
    <t>ZB924448A4</t>
  </si>
  <si>
    <t>revisione pompa di ricircolo dell'impianto di condizionamento dell'Auditorium e delle tre pompe di sollevamento dell'impianto idrico-sanitario presso la sede</t>
  </si>
  <si>
    <t>Z2B249AA2A</t>
  </si>
  <si>
    <t>Affidamento Servizi di Verifica Straordinaria degli impianti elevatori duplex presso la sede Consob di Roma</t>
  </si>
  <si>
    <t>05384711007</t>
  </si>
  <si>
    <t>ELTI - EUROPEAN LIFT TESTING ITALIA SRL</t>
  </si>
  <si>
    <t xml:space="preserve">procedura aperta europea in modalità telematica per l’appalto dei servizi di assistenza sanitaria e di medicina preventiva (check-up) per il personale in servizio e in quiescenza della CONSOB e dell’AGCM- LOTTO 2 AGCM </t>
  </si>
  <si>
    <t>Z6024FC692</t>
  </si>
  <si>
    <t>contratto ponte per accertamenti diagnostici ordinari e mirati in favore della Consob</t>
  </si>
  <si>
    <t>R.T.I CAN.BI.AS CARAVAGGIO S.R.L.</t>
  </si>
  <si>
    <t>ZCC24FDFC2</t>
  </si>
  <si>
    <t>Z8824FE00F</t>
  </si>
  <si>
    <t>ZCB24FE078</t>
  </si>
  <si>
    <t>ZE924FE0B6</t>
  </si>
  <si>
    <t>FIDUCIA S.R.L. - CASA MADONNA DELLA FIDUCIA</t>
  </si>
  <si>
    <t>ZDF24FE0F5</t>
  </si>
  <si>
    <t>contratto ponte per accertamenti diagnostici ordinari in favore della Consob</t>
  </si>
  <si>
    <t>01066621002</t>
  </si>
  <si>
    <t>UNIONE SANITARIA S.P.A.</t>
  </si>
  <si>
    <t>Z6F24FE12A</t>
  </si>
  <si>
    <t>contratto ponte per accertamenti diagnostici ordinari  in favore della Consob</t>
  </si>
  <si>
    <t>ZDE24FE1AB</t>
  </si>
  <si>
    <t xml:space="preserve"> R.T.I RADIOLOGIA MOSTACCIANO</t>
  </si>
  <si>
    <t>Z1324FE1DC</t>
  </si>
  <si>
    <t>H SAN RAFFAELE RESNATI S.R.L.</t>
  </si>
  <si>
    <t>Z7D24FE1FF</t>
  </si>
  <si>
    <t>ISTITUTO POLIGRAFICO E ZECCA DELLO STATO</t>
  </si>
  <si>
    <t>Z36256D9F1</t>
  </si>
  <si>
    <t>Intervento di sostituzione componenti dell'Impianto di rilevazione fumi della sede Consob di Roma</t>
  </si>
  <si>
    <t>ZDC25A0664</t>
  </si>
  <si>
    <t>Modifica della distribuzione dell'impianto di condizionamento della "Sala formazione" sita al 1°piano della sede Consob di Roma</t>
  </si>
  <si>
    <t>MITSUBISHI ELECTRIC EUROPE GMBH</t>
  </si>
  <si>
    <t>7663990C9C</t>
  </si>
  <si>
    <t>BORSA ITALIANA SPA</t>
  </si>
  <si>
    <t>Z4C2614EAB</t>
  </si>
  <si>
    <t>Intervento di manutenzione su impianti di spegnimento antincendio della sede Consob di Roma</t>
  </si>
  <si>
    <t>FZZDLF74A19F839J</t>
  </si>
  <si>
    <t>Z57259B37B</t>
  </si>
  <si>
    <t>Abbonamento alla Banca Dati "Markit Buyside Toolkit" per l'anno 2019</t>
  </si>
  <si>
    <t>MARKIT SECURITIES FINANCE ANALYTICS LIMITED</t>
  </si>
  <si>
    <t>ALLIANCE NEWS ITALIAN SERVICE</t>
  </si>
  <si>
    <t>ZB525BBBF4</t>
  </si>
  <si>
    <t>Abbonamento alla banca dati "Dealogic" per l'anno 2019</t>
  </si>
  <si>
    <t>DEALOGIC</t>
  </si>
  <si>
    <t>Z6C2624B6E</t>
  </si>
  <si>
    <t>Servizio di Abbonamento al notiziario "Breakngviews" per l'anno 2019</t>
  </si>
  <si>
    <t>REUTERS NEWS &amp; MEDIA ITALIA S.R.L.</t>
  </si>
  <si>
    <t>Licenze d'uso del software SAS e del Servizio Enterprise Guide per l'anno 2019</t>
  </si>
  <si>
    <t>SAS INSTITUTE SRL</t>
  </si>
  <si>
    <t>ZOF2627ED7</t>
  </si>
  <si>
    <t>Servizio di Abbonamento al notiziario "Italian news Service" per l'anno 2019</t>
  </si>
  <si>
    <t>BUREAU VAN DIJK EDIZIONI ELETTRONICHE SPA</t>
  </si>
  <si>
    <t>GENIO BUSINESS SRL</t>
  </si>
  <si>
    <t>MORNINGSTAR ITALY SRL</t>
  </si>
  <si>
    <t>10556200961</t>
  </si>
  <si>
    <t>INFRONT ITALIA SRL</t>
  </si>
  <si>
    <t>ICE DATA SERVICES ITALY S.R.L.</t>
  </si>
  <si>
    <t>Z22265FB49</t>
  </si>
  <si>
    <t>Servizio di Abbonamento al notiziario "Adnkronos" per l'anno 2019</t>
  </si>
  <si>
    <t>ADNKRONOS SOCIETA' PER AZIONI AGENZIA GIORNALISTICA DI INFORMAZIONI-ADN KRONOS</t>
  </si>
  <si>
    <t>ANSA AGENZIA NAZIONALE STAMPA ASSOCIATA-ANSA</t>
  </si>
  <si>
    <t>IL SOLE 24 ORE SPA</t>
  </si>
  <si>
    <t>7629964D77</t>
  </si>
  <si>
    <t>Accordo quadro, ex art. 54, comma 3, del d.lgs. 50/2016 s.m.i., con un unico operatore economico per l'esecuzione di singoli interventi di manutenzione edile specificamente e singolarmente ordinati dalla Consob e dall'Agcm (Lotto 2 AGCM)</t>
  </si>
  <si>
    <t>77207704F5</t>
  </si>
  <si>
    <t>Procedura negoziata per la fornitura in abbonamento, per le annualità 2019 e 2020, di pubblicazioni periodiche italiane ed estere e relativi servizi accessori per la biblioteca e gli uffici della CONSOB</t>
  </si>
  <si>
    <t>02938930589*11164410018</t>
  </si>
  <si>
    <t xml:space="preserve">CELDES SRL*EBSCO INFORMATION SERVICES S.R.L. </t>
  </si>
  <si>
    <t>11164410018</t>
  </si>
  <si>
    <t>EBSCO INFORMATION SERVICES S.r.l.</t>
  </si>
  <si>
    <t>7717466E66</t>
  </si>
  <si>
    <t>Servizi manutenzione apparati di rete Ethernet</t>
  </si>
  <si>
    <t>03043220833*10239630964*00488410010*14373241000</t>
  </si>
  <si>
    <t>FLYNET COMUNICAZIONI S.R.L.*TECHNOINF S.R.L.S.*TELECOM ITALIA SPA*XOFFICE GROUP S.R.L.</t>
  </si>
  <si>
    <t>77248679E7</t>
  </si>
  <si>
    <t>Servizio di cassa in favore della Consob</t>
  </si>
  <si>
    <t>00053810149</t>
  </si>
  <si>
    <t>BANCA POPOLARE DI SONDRIO S.C.P.A</t>
  </si>
  <si>
    <t>771088793E</t>
  </si>
  <si>
    <t>Servizio di «deposito e custodia di documentazione istituzionale» Lotto 1 Roma</t>
  </si>
  <si>
    <t>05195930580*06700240580*10729070150</t>
  </si>
  <si>
    <t>BUCAP S.p.A.*DEMAX Depositi e Trasporti
S.p.A.*Italarchivi</t>
  </si>
  <si>
    <t>BUCAP S.p.A.</t>
  </si>
  <si>
    <t>7710894F03</t>
  </si>
  <si>
    <t>Servizio di «deposito e custodia di documentazione istituzionale» Lotto 2 Milano</t>
  </si>
  <si>
    <t>05195930580*10729070150</t>
  </si>
  <si>
    <t>BUCAP S.p.A.*Italarchivi</t>
  </si>
  <si>
    <t>Z69255E1E7</t>
  </si>
  <si>
    <t>Acquisizione di n. 960 risme di carta formato A4</t>
  </si>
  <si>
    <t>Office Depot Italia Srl</t>
  </si>
  <si>
    <t>772688398F</t>
  </si>
  <si>
    <t>Oracle - Rinnovo manutenzione licenze d'uso software - anno 2019</t>
  </si>
  <si>
    <t>INFOCERT SPA</t>
  </si>
  <si>
    <t>Z8526D7C3C</t>
  </si>
  <si>
    <t>Servizio di Posta Elettronica Certificata per il periodo 1/1/2019-30/09/2019</t>
  </si>
  <si>
    <t>Facility Management per immobili ad uso ufficio per attività di reception  presso la sede di Roma</t>
  </si>
  <si>
    <t>Facility Management per immobili ad uso ufficio per attività di manutenzione presso la sede di Roma</t>
  </si>
  <si>
    <t>Facility Management per immobili ad uso ufficio per attività di facchinaggio, presso la sede di Roma</t>
  </si>
  <si>
    <t>ZC72746910</t>
  </si>
  <si>
    <t>Acquisizione quotidiani cartacei presso la sede di ROMA (1.3.19-29.2.20)</t>
  </si>
  <si>
    <t>SERVIZI DIFFUSIONALI SRL</t>
  </si>
  <si>
    <t>Z722670110</t>
  </si>
  <si>
    <t>CLASSPI S.P.A.</t>
  </si>
  <si>
    <t>ARTI GRAFICHE SAN MARCELLO SRL</t>
  </si>
  <si>
    <t>Servizio di Manutenzione dei server Oracle (01.01.2019/31.12.2019)</t>
  </si>
  <si>
    <t>GEDI DIGITAL SRL</t>
  </si>
  <si>
    <t>07312041002</t>
  </si>
  <si>
    <t>Consorzio Abilab</t>
  </si>
  <si>
    <t>ZE827D7405</t>
  </si>
  <si>
    <t>782068596B</t>
  </si>
  <si>
    <t>Abbonamento banca dati BLOOMBERG (MI) DIE (PEQ) - Sede di Milano -postazione OPEN (Sid: 2261974)</t>
  </si>
  <si>
    <t>782062798E</t>
  </si>
  <si>
    <t>Abbonamento banca dati BLOOMBERG (RM) DME (VME) - sede di Roma - postazione OPEN (Sid: 3536483)</t>
  </si>
  <si>
    <t>7827941D41</t>
  </si>
  <si>
    <t>Adesione Convenzione per la prestazione di servizi di telefonia mobile e servizi connessi - Lotto 1</t>
  </si>
  <si>
    <t>7831258E87</t>
  </si>
  <si>
    <t>Adesione Convenzione Consip Licenze Software DELL-EMC</t>
  </si>
  <si>
    <t>Adesione a convenzione Consip "PC Desktop 16" lotto 3 per la fornitura di n. 125 PC desktop</t>
  </si>
  <si>
    <t>09337161005</t>
  </si>
  <si>
    <t>MULTIDESIGN SRL</t>
  </si>
  <si>
    <t>Z1927CCE6A</t>
  </si>
  <si>
    <t>Adesione Convenzione consip "apparecchiature multifunzione 30"</t>
  </si>
  <si>
    <t>Kyocera Documents Solutions Italia S.p.A</t>
  </si>
  <si>
    <t>TELPRESS ITALIA SPA</t>
  </si>
  <si>
    <t>Z7527ED077</t>
  </si>
  <si>
    <t>Servizio di supporto specialistico dalla società Oracle per spegnimento apparati della server Farm</t>
  </si>
  <si>
    <t>ZF728C600C</t>
  </si>
  <si>
    <t>Manutenzione biennale n. 2 apparati Raggi X SecurSCANXRC-6040P</t>
  </si>
  <si>
    <t>SECURITALY S.R.L.</t>
  </si>
  <si>
    <t>CORTE SUPREMA DI CASSAZIONE</t>
  </si>
  <si>
    <t>MEDIADATA S.R.L.</t>
  </si>
  <si>
    <t>Rinnovo servizio di manutenzione licenze Microsoft per il triennio 01 luglio 2019 - 30 giugno 2022</t>
  </si>
  <si>
    <t>Convenzione con strutture di asili nido per l'anno pedagogico 2019-2020</t>
  </si>
  <si>
    <t>ZE527CA841</t>
  </si>
  <si>
    <t>Adesione accordo quadro Consip "Fuel card 1" per la fornitura di carburante da autotrazione mediante fuel Card da maggio 2019 al 24 gennaio 2022</t>
  </si>
  <si>
    <t>ITALIANA PETROLI SPA</t>
  </si>
  <si>
    <t>ZAF2829FFA</t>
  </si>
  <si>
    <t>Acquisto di n. 4000 cartelline e n. 400 blocknotes personalizzati da utilizzare in occasione di convegni, seminari ed incontri di lavoro</t>
  </si>
  <si>
    <t>Z0127F63A5</t>
  </si>
  <si>
    <t>Fornitura di n. 150 copie della Relazione Annuale dell'Arbitro per le Controversie Finanziarie</t>
  </si>
  <si>
    <t>Z7B2815E18</t>
  </si>
  <si>
    <t>Z902864CB7</t>
  </si>
  <si>
    <t>Abbonamento al notiziario MF Dow Jones Professional dal 01.06.2019 al 31 maggio 2021</t>
  </si>
  <si>
    <t>MF DOW JONES NEWS SRL</t>
  </si>
  <si>
    <t>7804267CDA</t>
  </si>
  <si>
    <t>Fornitura energia elettrica sede ROMA, in conv. Consip "EE 16" dal 01 maggio 2019 al 30 aprile 2020</t>
  </si>
  <si>
    <t>ENEL ENERGIA SPA</t>
  </si>
  <si>
    <t>ZF328BA79F</t>
  </si>
  <si>
    <t>Servizi di Sorveglianza n.2 radiogeni per il controllo di pacchi presso la sede (per il periodo 1 luglio 2019 -30 giugno 2022)</t>
  </si>
  <si>
    <t>PANICHELLI HSC SRLS</t>
  </si>
  <si>
    <t>L'ITALIANA SERVIZI S.C.A.R.L.</t>
  </si>
  <si>
    <t>ZED1EEE7E</t>
  </si>
  <si>
    <t>Manutenzione ordinaria, straordinaria ed evolutiva delle tende della sede Consob di Roma - RdI n. 5</t>
  </si>
  <si>
    <t>Z98284AB3B</t>
  </si>
  <si>
    <t>Integrazione del Certificato di Prevenzione Incendi a seguito di lavori di ristrurazione alimentazioni elettriche sede Roma</t>
  </si>
  <si>
    <t>ADOLFO: FAZZARI</t>
  </si>
  <si>
    <t>Z30277E4CA</t>
  </si>
  <si>
    <t>Noleggio di 3 autovetture di media cilindrata per le esigenze di servizio delle sedi Consob Roma e Milano periodo 01 maggio 2019 30 aprile 2022</t>
  </si>
  <si>
    <t>00879960524*08083020019*00105050827*06320451211*02963700212*02933870541*07978810583</t>
  </si>
  <si>
    <t>ARVAL SERVICE LEASE ITALIA SPA*LEASYS SPA*SICILY BY CAR SPA*FACILE RENT SRL*RENT2GO SRL*QJ RENT SRL*ALD AUTOMOTIVE ITALIA SRL</t>
  </si>
  <si>
    <t>RENT2GO SRL</t>
  </si>
  <si>
    <t>778283027E</t>
  </si>
  <si>
    <t>Z592896E9F</t>
  </si>
  <si>
    <t>Servizio di pulizia straordinaria immobile di via G.B. Martini, sede Consob in Roma il 25 maggio 2019</t>
  </si>
  <si>
    <t>05891081001</t>
  </si>
  <si>
    <t>SYMPLY SOC. COOP</t>
  </si>
  <si>
    <t>Z4928F0B99</t>
  </si>
  <si>
    <t>Rinnovo certifificati di firma digitale</t>
  </si>
  <si>
    <t>Z4B2859D3E</t>
  </si>
  <si>
    <t>servizio di assistenza ed intermediazione assicurativa (brokeraggio) in relazione alla procedura per polizza RCT/RCO egestione del relativo contratto (senza oneri per consob)</t>
  </si>
  <si>
    <t>09627810154</t>
  </si>
  <si>
    <t>Viras International Insurance Broker S.p.a.</t>
  </si>
  <si>
    <t>165,00 (valore)</t>
  </si>
  <si>
    <t>dell'opzione di rinnovo, agli stessi patti e condizioni, del contratto in
essere per la copertura assicurativa della Consob contro i danni al patrimonio immobile e mobile
(ALL RISK) con UnipolSai Assicurazioni S.p.A. per ulteriori due anni</t>
  </si>
  <si>
    <t>Unipol Sai Assicurazioni S.p.A.</t>
  </si>
  <si>
    <t>Quota di adesione della CONSOB all'Osservatorio Business Continuity</t>
  </si>
  <si>
    <t>affidamento diretto preceduto da indagine di mercato, ai sensi dell’art. 36, comma 2, lett. a) del d.lgs. 50/2016 s.m.i., del servizio di copertura assicurativa della responsabilità civile della Consob verso terzi e dipendenti (RCT/RCO)</t>
  </si>
  <si>
    <t>ZA72897AD2</t>
  </si>
  <si>
    <t>03304900263</t>
  </si>
  <si>
    <t>Z9028F22A8</t>
  </si>
  <si>
    <t>7018113A0D</t>
  </si>
  <si>
    <t>Accordo quadro per servizi di catering presso le sedi Consob di Roma</t>
  </si>
  <si>
    <t>05781230965*08462070585*11009411007*03901021000*02977600135*07811800965*07465960966*04168301002*06119051008*09248951007*01939920185</t>
  </si>
  <si>
    <t>ARTESAPORI CATERING &amp; BANQUETING SRL*CALIFORNIA CATERING SRL*COLASANTI CATERING SRL*GIOLITTI CATERING SRL*ILPARTYCOLARE SRL*IT FIRENZE SRL*MAGGIONI PARTY SERVICE SRL A SOCIO UNICO*NICOLAI RICEVIMENTI*PALOMBINI RICEVIMENTI SRL*RELAIS LE JARDIN*VOLPI PIETRO S.R.L</t>
  </si>
  <si>
    <t>03901021000</t>
  </si>
  <si>
    <t>Giolitti Catering srl</t>
  </si>
  <si>
    <t>ZB81F5CE91</t>
  </si>
  <si>
    <t>Manutenzione triennale di n. 4 server Fujitsu RX300S8 presso la sede Consob di Roma</t>
  </si>
  <si>
    <t>07795480586*11980230152*04472901000*02897010969*07776231008*00929440592*05032840968*04303141008*05231661009*02776770238*02095410649</t>
  </si>
  <si>
    <t>ATLANTICA SISTEMI*CONCRETE SRL*CONVERGE S.P.A.*FUJITSU TECHNOLOGY SOLUTIONS*HMS IT SPA*INFORDATA*MATICMIND S.P.A.*NSR*R1*RTC*SOTEHA SRL</t>
  </si>
  <si>
    <t>Z692921BC6</t>
  </si>
  <si>
    <t>Servizi di pulizia straordinaria immobile di via G. B. martini giorni 4 e 5 luglio 2019</t>
  </si>
  <si>
    <t>ZB4290DDBA</t>
  </si>
  <si>
    <t>Servizio di pulizia straordinaria immobile di via G.B. Martini, sede Consob 1, 2 e 3 luglio 2019</t>
  </si>
  <si>
    <t>Z0029E0B0C</t>
  </si>
  <si>
    <t>Realizzazione di una piattaforma decisionale web based innovativa con finalità di educazione finanziaria</t>
  </si>
  <si>
    <t>UNIVERSITA' DI TRENTO</t>
  </si>
  <si>
    <t>Z9E29E0B79</t>
  </si>
  <si>
    <t>Sviluppo di una applicazione relativa al progetto Investor Education</t>
  </si>
  <si>
    <t>RGGMSM73C27H501Z</t>
  </si>
  <si>
    <t>MASSIMILIANO: RAGGI</t>
  </si>
  <si>
    <t>80211595CD</t>
  </si>
  <si>
    <t>80211763D5</t>
  </si>
  <si>
    <t>Adesione a Contratto Quadro “SERVIZI CLOUD”, lotto 2 Servizi di gestione delle identità digitali e sicurezza applicativa</t>
  </si>
  <si>
    <t>00881841001</t>
  </si>
  <si>
    <t>LEONARDO</t>
  </si>
  <si>
    <t>804700134C</t>
  </si>
  <si>
    <t>Z1B2A22977</t>
  </si>
  <si>
    <t>Servizio di abbonamento alla banca dati "DCM Manager" per l'anno 2020</t>
  </si>
  <si>
    <t>Z4C29DE2BE</t>
  </si>
  <si>
    <t>Servizi di Verifica periodica degli impianti elevatori installati presso la sede Consob di Roma esercizio 2019</t>
  </si>
  <si>
    <t>E.L.T.I. S.R.L. (EUROPEAN LIFT TESTING ITALIA)</t>
  </si>
  <si>
    <t>8111793F55</t>
  </si>
  <si>
    <t>Acquisizione del Software Red Hat  "Licenze Software Multibrand 2 " lotto 4 per 36 mesi dall'attivazione</t>
  </si>
  <si>
    <t>Z6A2A95791</t>
  </si>
  <si>
    <t>Acquisizione del gestionale WMS e della relativa manutenzione per 24 mesi e connessi servizi di migraazione, correzione, ripulitura, revisione del catalogo della biblioteca della Consob</t>
  </si>
  <si>
    <t>ZA62A31CD4</t>
  </si>
  <si>
    <t>Servizio di abbonamento alla Banca Dati "Data feed Morningstar" per l'anno 2020</t>
  </si>
  <si>
    <t>Z592A5E381</t>
  </si>
  <si>
    <t>Abbonamento notiziario Breakingviews per l'anno 2020</t>
  </si>
  <si>
    <t>ZA32A5E3D7</t>
  </si>
  <si>
    <t>Abbonamento al notiziario "Italian news Service" per l'anno 2020</t>
  </si>
  <si>
    <t>Abbonamento notiziario Radiocor per l'anno 2020</t>
  </si>
  <si>
    <t>ZB32A97DDF</t>
  </si>
  <si>
    <t>Abbonamento alle banche dati "Telemaco" ed "EBR" per l'anno 2020.</t>
  </si>
  <si>
    <t>INFOCAMERE - SOCIETA' CONSORTILE DI INFORMATICA DELLE CAMERE DI COMMERCIO ITALIANE PER AZIONI</t>
  </si>
  <si>
    <t>CONSORZIO ABI LAB - CENTRO DI RICERCA E INNOVAZIONE PER LA BANCA</t>
  </si>
  <si>
    <t>808985250F</t>
  </si>
  <si>
    <t>Licenza d'uso software SAS Analiytics dal 01.01.2020 al 31.12.2021</t>
  </si>
  <si>
    <t>DEDAGROUP PUBLIC SERVICES*HARPA*ITALWARE SRL*NPO SISTEMI SRL* R1SPA</t>
  </si>
  <si>
    <t>8090737F5F</t>
  </si>
  <si>
    <t>Banca dati Bloomberg 3 licenze (RM) 2020-2022</t>
  </si>
  <si>
    <t>02938930589</t>
  </si>
  <si>
    <t>Z2D21B99A0</t>
  </si>
  <si>
    <t>Servizio di Traduzione e revisione atti e documenti inerenti l'attività istituzionale  della Consob - contratto stipulato a seguito di procedura aperta svolta da AGCM per conto di Consob (Lotto 2 Consob 7920404C23)</t>
  </si>
  <si>
    <t>81874701FC</t>
  </si>
  <si>
    <t>procedura aperta europea in modalità telematica per l’appalto dei servizi di assistenza sanitaria e di medicina preventiva (check-up) per il personale in servizio e in quiescenza della CONSOB e dell’AGCM- LOTTO 1 CONSOB</t>
  </si>
  <si>
    <t>755320806D</t>
  </si>
  <si>
    <t>77764544D9</t>
  </si>
  <si>
    <t>E.T. COSTRUZIONI S.R.L.</t>
  </si>
  <si>
    <t>07981360584</t>
  </si>
  <si>
    <t>03692070711*00291450187*04176180273*06036140728*07981360584*07768360724*05838160728*02197640648*04278910619*ZPPDNC67B26B519L*02314180999*07969131007*00656610557*03498580103*05129041009*00957330673*02266620968*GFFDMN67R14I333C*09136730018*13482491001*01068090586*02628930246*PLLNTN52H02E506X*03004880872*04688560632*03283080046*07018900014*05073320870*06396940964*09186241007</t>
  </si>
  <si>
    <t>7862899D82</t>
  </si>
  <si>
    <t>92035990370*03843680376</t>
  </si>
  <si>
    <t>12748521007*07506750582</t>
  </si>
  <si>
    <t>02-MANDATARIA - 01 MANDANTE - 01 MANDANTE - 01 MANDANTE-* 02  - MANDATARIA - 05 - CONSORZIATA - 02- MANDANTE-* 02 - MANDATARIA  - 01  MANDANTE - 01 - MANDANTE-* 02 - MANDATARIA - 01 - MANDANTE - 01 - MANDANTE - 01- MANDANTE-* 02 - MANDATARIA - 01 - MANDANTE - 01 - MANDANTE - 01 - MANDANTE - 01 - MANDANTE-* 02 - MANDATARIA - 01 - MANDANTE - 01 - MANDANTE</t>
  </si>
  <si>
    <t>00282140029-02937770960-03351210756-00709092583* 08450891000 -10121480015-* 
12339020153 - 04113150967 -  00831370432 -*10111831003 - 00513990010- 03945320962 -  06432561006-* 00967720285 - 01899910242 - 00929440592 - 09826481005 - 02334550288 -* 06310880585 -  07374190580 -  05982771007</t>
  </si>
  <si>
    <t>HP Enterprise Services Italia S.r.l. - Multivendor Service S.r.l. - Links Management and Technology S.p.A.- Open System S.r.l. - * Almaviva S.p.A. - Consorzio Reply Public Sector -* Aubay Italia S.p.A. - Techedge S.p.A. - Ots S.p.A. -* Selex Es S.p.A. - NTT Data Italia S.p.A. - Deloitte Consulting S.r.l. - E-Security S.r.l.-* Engineering Ingegneria Informatica S.p.A. - Engeneering.MO S.p.A. - Infordata S.p.A. - Olisystem ITQ Consulting S.p.A. - SIAV S.p.A.-* Sistemi Informativi S.r.l. - DDWAY S.r.l. - Eustema S.p.A.</t>
  </si>
  <si>
    <t>Elips Life Ltd*Poste Vita spa*Generali Italia spa*Groupama</t>
  </si>
  <si>
    <t>13733431004*07066630638* 00409920584*00411140585</t>
  </si>
  <si>
    <t>01778591006*03878640238*05231661009*07776231008*00929440592*01871321004*05032840968</t>
  </si>
  <si>
    <t>COM.TECH s.r.l.*VIRTUAL LOGIC s.r.l.*R1 S.p.A.*H.M.S. IT S.p.A.*INFORDATA S.p.A.*ATLANTICA SISTEMI S.p.A.*MATICMIND S.p.A.</t>
  </si>
  <si>
    <t>97607920150*97288610583</t>
  </si>
  <si>
    <t>Cassa RBM Salute* CASPIE</t>
  </si>
  <si>
    <t>1677750158*97819940152*05032630963*00902170018*00409920584*00411140585*10548370963*00320160237*00818570012*11998320011*01627980152*07972530963*02525520223*06571640157*00885091009*10022490964</t>
  </si>
  <si>
    <t>AMISSIMA ASSICURAZIONI S.P.A.*AIG EUROPE S.A. Rappresentanza Generale per l'italia*ALLIANZ SPA*AXA ASSICURAZIONI Spa*GENERALI ITALIA S.P.A.*GROUPAMA ASSICURAZIONI S.P.A.*LLOYD'S INSURANCE COMPANY SA*Società Cattolica di Assicurazione Soc. Coop.*Unipolsai Assicurazioni SpA*SOCIETÀ REALE MUTUA DI ASSICURAZIONE*ZURICH INSURANCE COMPANY Ltd*AMTRUST EUROPE LIMITED*ITAS MUTUA*CHUBB EUROPEAN GROUP SE*SARA ASSICURAZIONI SPA*LIBERTY MUTUAL INSURANCE EUROPE SE</t>
  </si>
  <si>
    <t>AMISSIMA ASSICURAZIONI S.P.A.</t>
  </si>
  <si>
    <t>02019280540</t>
  </si>
  <si>
    <t>04924991005</t>
  </si>
  <si>
    <t>01408650511</t>
  </si>
  <si>
    <t>06466050017</t>
  </si>
  <si>
    <t>03675290286</t>
  </si>
  <si>
    <t>00700940588</t>
  </si>
  <si>
    <t>01677750158</t>
  </si>
  <si>
    <t>02717560169</t>
  </si>
  <si>
    <t>03188950103*06858280586*08619670584*08820850967*05231661009</t>
  </si>
  <si>
    <t>ALEASYA COSTRUZIONI S.R.L.*C.E.B. SRL*COSTRUZIONI MANUTENZIONI E SERVIZI SRL -CO.M.E S. SRL*D'ATTOLICO PAOLO S.R.L.*E.T. COSTRUZIONI S.R.L.*EDIL AGRESTI S.R.L.*EDILSAN &amp; GLOBAL SERVICES*EURO GARDENIA SRL*FABIANA COSTRUZIONI SRL*G.Z. COSTRUZIONI DI ZAPPONE DOMENICO*GARINO COSTRUZIONI SRL*GESTIONI AMBIENTALI SRL*GRIFI SRL*I.CO.STRA S.R.L.*IM.A.R. IMPRESA APPALTI RESTAURI SRL*IM.E.D'A. S.R.L.*IMPRESA COSTRUZIONI ROLLA GEOM. PIETRO SRL*IMPRESA EDILE GIOFFRE' DAMIANO*LAURIA IMPIANTI S.R.L.*LAVORATORI SOCIETA' COOPERATIVA*LAZIALE STRADE*MORATI COSTRUZIONI SRL*PELLE' ANTONIO*REPIN S.R.L.*RO.MA.APPALTI DI NUME DOMENICO &amp; C.SAS*S.C.C. S.R.L.*S.I.C.E.T. S.R.L.*SASE S.R.L.*SE.MA. COSTRUZIONI SRL*SINERGIA T. GROUP S.R.L.</t>
  </si>
  <si>
    <t>Z222BFB1C9</t>
  </si>
  <si>
    <t>Z562BF4152</t>
  </si>
  <si>
    <t>Z102BAA499</t>
  </si>
  <si>
    <t>Noleggio e manutenzione triennale di due tappeti personalizzati per sede di Roma dell'Istituto</t>
  </si>
  <si>
    <t>TAXI1729 O CANOVA PAOLO RIZZUTO DIEGO E ZACCONE SARA S.N.C.</t>
  </si>
  <si>
    <t>10686030015</t>
  </si>
  <si>
    <t>ELIS ITALIA SPA</t>
  </si>
  <si>
    <t>05851410158</t>
  </si>
  <si>
    <t>06496050151</t>
  </si>
  <si>
    <t>Lease Plan Italia Spa</t>
  </si>
  <si>
    <t xml:space="preserve">Riparazione serranda motorizzata dell'ingresso principale della sede Consob di Roma </t>
  </si>
  <si>
    <t>SER 2015</t>
  </si>
  <si>
    <t>02209620562</t>
  </si>
  <si>
    <t>Z2F2C43848</t>
  </si>
  <si>
    <t>7956416231</t>
  </si>
  <si>
    <t>8234184797</t>
  </si>
  <si>
    <t>Adesione a Convenzione Consip per acqusito n. 270 pc</t>
  </si>
  <si>
    <t>Prestazione dei servizi di Facility Management per la sede Consob di Roma</t>
  </si>
  <si>
    <t>Z9F2B2C123</t>
  </si>
  <si>
    <t>Valutazione dello stress lavoro correlato ai sensi del D.lgs. 81/08 presso le sedi Consob di Roma e di Milano</t>
  </si>
  <si>
    <t>Università degli studi di Roma di Tor Vergata</t>
  </si>
  <si>
    <t>ZAC2AFAD67</t>
  </si>
  <si>
    <t>Noleggio triennale di n. 8 distributori automatici di acqua potabile per le sedi Consob di Roma e Milano</t>
  </si>
  <si>
    <t>10858570012</t>
  </si>
  <si>
    <t>ACQUALYS srl</t>
  </si>
  <si>
    <t>N. 40 abbonamenti annuali digitali al servizio "la Repubblica +"</t>
  </si>
  <si>
    <t>ZBE2BD55B4</t>
  </si>
  <si>
    <t>Fornitura di quotidiani e periodici cartacei presso la sede Consob di Roma</t>
  </si>
  <si>
    <t>82296802C7</t>
  </si>
  <si>
    <t>Noleggio - LOTTO 1- n. 43 fotocopiatrici mutlifunzione - Adesione convenzione Consip "Apparecchiature multifunzione 31 - noleggio " dal 1° maggio 2020 al 30 aprile 2025 - ROMA</t>
  </si>
  <si>
    <t>Z242C8CBEB</t>
  </si>
  <si>
    <t>N- 30 abbonamenti annuali digitali al quotidiano "Corriere della Sera"</t>
  </si>
  <si>
    <t>RCS Mediagroup spa</t>
  </si>
  <si>
    <t>ZF62C12B8A</t>
  </si>
  <si>
    <t>01924961004*04911190488*01610670356*02615080963*06714021000</t>
  </si>
  <si>
    <t>ALD AUTOMOTIVE ITALIA S.R.L.*ARVAL SERVICE LEASE ITALIA S.P.A. A SOCIO UNICO*CAR SERVER S.P.A.*LEASE PLAN ITALIA SPA*LEASYS S.P.A.</t>
  </si>
  <si>
    <t>02615080963</t>
  </si>
  <si>
    <t>LEASE PLAN ITALIA SPA</t>
  </si>
  <si>
    <t>ZED2CA45A6</t>
  </si>
  <si>
    <t>Z7F2CA4665</t>
  </si>
  <si>
    <t>Servizi per la gestione integrata della salute e della sicurezza sui luoghi di lavoro presso la sede di Roma  - Medicina del lavoro (contratto "ponte")</t>
  </si>
  <si>
    <t>14530191007</t>
  </si>
  <si>
    <t>Sintesi Sanità srl</t>
  </si>
  <si>
    <t>Z372C8DBD3</t>
  </si>
  <si>
    <t>ZC42B761B6</t>
  </si>
  <si>
    <t>Traduzione in lingua ceca</t>
  </si>
  <si>
    <t>traduzione in lingua russa</t>
  </si>
  <si>
    <t>REFINITIV ITALY S.P.A.</t>
  </si>
  <si>
    <t>Fornitura di n. 170 PC portatili in adesione alla convenzione Consip "Pc Portatili e Tablet 3"</t>
  </si>
  <si>
    <t>INFORDATA SPA</t>
  </si>
  <si>
    <t>Realizzazione di iniziativa finanziaria in occasione relazione annuale ACF</t>
  </si>
  <si>
    <t>Z312434375</t>
  </si>
  <si>
    <t>Acquisizione n. 3 server DELL per la sede di Roma componenti accessori e servizi complementari e di manutenzione</t>
  </si>
  <si>
    <t>Z8F2CA5F4C</t>
  </si>
  <si>
    <t>Acquisto servizio per l'accesso da remoto alle Banche Dati Bloomberg (RM n.4, MI n. 1) per 24 mesi</t>
  </si>
  <si>
    <t>01287540445</t>
  </si>
  <si>
    <t>INTRAWELT DI ALESSANDRO POTALIVO &amp; C. S.A.S.</t>
  </si>
  <si>
    <t>05850080630</t>
  </si>
  <si>
    <t>ROMEO GESTIONI S.P.A.</t>
  </si>
  <si>
    <t>‭8283313620‬</t>
  </si>
  <si>
    <t>‭Z442CASF5C‬</t>
  </si>
  <si>
    <t>‭Z422C8E4AC‬</t>
  </si>
  <si>
    <t>‭ZEA2C3EA3E‬</t>
  </si>
  <si>
    <t>‭5773907AC7‬</t>
  </si>
  <si>
    <t>‭ZCC2CFFD6B‬</t>
  </si>
  <si>
    <t>‭Z912D21680‬</t>
  </si>
  <si>
    <t>‭82065123F0‬</t>
  </si>
  <si>
    <t>‭82052778C7‬</t>
  </si>
  <si>
    <t>R1 S.P.A</t>
  </si>
  <si>
    <t>Oneri di pubblicazione Gara Europea per l'affidamento del contratto di assicurazione contro i rischi di morte e invalidità civile per il personae 2021 - 2025 - Poligrafico</t>
  </si>
  <si>
    <t>Servizio "Postaonline tramite collegamento Host to Host"servizi di spedizione di n. 1500 raccomandate A.R. estere e di n. 800 raccomandate A.R a soggetti residenti in Italia</t>
  </si>
  <si>
    <t>POSTE ITALIANE SPA</t>
  </si>
  <si>
    <t>Noleggio - LOTTO 3- n. 2 fotocopiatrici  a colori - Adesione convenzione Consip "Apparecchiature multifunzione 31 - noleggio " dal 1° maggio 2020 al 30 aprile 2025 - ROMA</t>
  </si>
  <si>
    <t>KYOCERA DOCUMENT SOLUTIONS ITALIA SPA</t>
  </si>
  <si>
    <t>Servizio di vigilanza armata sede di Roma dal 01/04 al 30/11/2020 - proroga tecnica</t>
  </si>
  <si>
    <t>INTERNATIONAL SECURITY SERVICE VIGILANZA SPA</t>
  </si>
  <si>
    <t>Acquisto di licenze di librerie grafiche Vaadin Opzione "Pro".</t>
  </si>
  <si>
    <t>Fornitura e posa in opera di una nuova centrale antincendio per l'impianto di rilevazione della sede di Roma.</t>
  </si>
  <si>
    <t>RTI ROMEO GESTIONI SPA</t>
  </si>
  <si>
    <t>Fornituta Energia Elettrica Convenzione Consip Energia Elettrica 17  dal 01 maggio 2020 al 30 Aprile 2021 per la sede di Roma</t>
  </si>
  <si>
    <t>VAADIN LTD</t>
  </si>
  <si>
    <t>ICARIA S.R.L.</t>
  </si>
  <si>
    <t>81036027EA</t>
  </si>
  <si>
    <r>
      <t xml:space="preserve">Sistema informatico di analisi semantica basato sulla tecnologia </t>
    </r>
    <r>
      <rPr>
        <i/>
        <sz val="11"/>
        <rFont val="Calibri"/>
        <family val="2"/>
        <scheme val="minor"/>
      </rPr>
      <t>Cogito</t>
    </r>
  </si>
  <si>
    <t>02608970360</t>
  </si>
  <si>
    <t>Expert System spa</t>
  </si>
  <si>
    <t>8330918B02</t>
  </si>
  <si>
    <t>Affidamento in concessione del servizio di gestione di distributori automatici di bevande e prodotti alimentari presso la sede Consob di Roma (Lotto 1)</t>
  </si>
  <si>
    <t>Z252D21BB5</t>
  </si>
  <si>
    <t>Acquisizione 5 stampanti b/n tramite Adesione a Convenzione Consip</t>
  </si>
  <si>
    <t>Kiocera Document Solution Italia s.p.a.</t>
  </si>
  <si>
    <t>82859695ED</t>
  </si>
  <si>
    <t xml:space="preserve">SERVIZIO DI STAMPA E CONSEGNA DELLE PUBBLICAZIONI ISTITUZIONALI </t>
  </si>
  <si>
    <t>12186041005*04157020407*01381050788*02588370748*02450970658*02691820654*00219590353*07040481009*07561880639*01702621002*00835510561*14484681003*00696690502*00364230409*00122460793*15005591001*05023781007*00114330566*13256861009*11807721003*00135920593*01712120706*13485641008*05383391009*04991070485</t>
  </si>
  <si>
    <t>TERA PRINT S.R.L.*FILOGRAF ARTI GRAFICHE S.R.L.*STABILIMENTO TIPOGRAFICO DE ROSE S.N.C.*TIPOGRAFIA RAGIONE S.R.L.*EDIGUIDA S.R.L.*GRAFICA METELLIANA S.P.A.*BERTANI &amp; C. S.R.L.*PALOMBI&amp;LANCI SRL - TIPOGRAFIA*ROSSI S.R.L.*TIPOGRAFIA EUROSIA S.R.L.*PRIMAPRINT S.R.L.*ABILGRAPH 2.0 S.R.L.*PACINI EDITORE S.R.L.*CILS COOP SOCIALE*RUBBETTINO S.R.L.*BLUE LEMON COMMUNICATION S.R.L.S.*TIBURTINI S.R.L.*TIPOLITOGRAFIA QUATRINI ARCHIMEDE &amp; FIGLI DI QUATRINI GABRIELE E QUATRINI FRANCESCO S.N.C.*EMMEGIERRE S.R.L.*FOTOLITO MOGGIO S.R.L.*TIPOGRAFIA MONTI S.R.L.*CERBONE STAMPA S.R.L.*S.T.I. STAMPA TIPOLITOGRAFICA ITALIANA S.R.L.*LEGISLAZIONE TECNICA S.R.L.*PIRENE S.R.L.</t>
  </si>
  <si>
    <t>8263465B08</t>
  </si>
  <si>
    <t>8318936B26</t>
  </si>
  <si>
    <t>Piattaforma Rassegna Stampa</t>
  </si>
  <si>
    <t>8338091A5B</t>
  </si>
  <si>
    <t>Adesione alla conv. Consip FAcility Management 4 - lotto 11 - sede Consob di Roma</t>
  </si>
  <si>
    <t>Z942CF8956</t>
  </si>
  <si>
    <t>Servizio di asilo nido anno pedagogico 2020-2021 senza obbligo di convenzionamento da parte Consob (importo stimato sulla base dei potenziali posti messi a disposizione)</t>
  </si>
  <si>
    <t>ZE02CF8840</t>
  </si>
  <si>
    <t>Z212CB2FE7</t>
  </si>
  <si>
    <t>copertura assicurativa COVID-19</t>
  </si>
  <si>
    <t>Z582C96DFC</t>
  </si>
  <si>
    <t>traduzione in lingua ceca</t>
  </si>
  <si>
    <t xml:space="preserve">Gara europea a procedura aperta per  l'affidamento del contratto di assicurazione contro i rischi di morte e invalidità permanente per il personale della CONSOB </t>
  </si>
  <si>
    <t>00902170018*00320160237*13733431004*00409920584*07066630638*00875360018*00818570012*</t>
  </si>
  <si>
    <t>AXA Assicurazioni S.p.A. * Elips Life Ltd sede secondaria italiana*Generali Italia S.p.A.* Poste Vita S.p.A.*Reale Mutua di Assicurazioni*Società Cattolica di Assicurazione società cooperativa* UnipolSai Assicurazioni S.p.A*</t>
  </si>
  <si>
    <t>CASSA RBM SALUTE</t>
  </si>
  <si>
    <t>BM ENGINEERING*DAI S.R.L.*ETS S.R.L.*G.I.A. S.R.L.*ICARIA S.R.L.*LA SIA S.R.L.*STUDIO AMATI*STUDIO VALLE PROGETTAZIONI*ICARIA S.R.L.</t>
  </si>
  <si>
    <t>8227151001*14823911004*2245480591*7493171008*3641991009*8207411003*5299421007*4524241009*3641991009</t>
  </si>
  <si>
    <t>Casa dell’ape maia (Roma)</t>
  </si>
  <si>
    <t>TEAM SERVICE Società Consortile a r.l.*CBRE GWS TECHNICAL DIVISION S.p.A. A SOCIO UNICO*COMBUSTIBILI NUOVA PRENESTINA S.p.A.*GRUPPO ECF IMPIANTI TECNOLOGICI E COSTRUZIONI S.p.A.*HITRAC ENGINEERING GROUP S.p.A.*SIMALT S.r.l.*SOCIETA' NAZIONALE APPALTI MANUTENZIONI LAZIO SUD S.N.A.M. S.r.l.</t>
  </si>
  <si>
    <t>02-MANDATARIA*01-MANDANTE*01-MANDANTE*01-MANDANTE*01-MANDANTE*01-MANDANTE*01-MANDANTE</t>
  </si>
  <si>
    <t>07947601006*11205571000*01103180582*04808921003*05617631006*13309491002*00981850597</t>
  </si>
  <si>
    <t>Z622A66469</t>
  </si>
  <si>
    <t>ZC92525E37</t>
  </si>
  <si>
    <t>EDIZIONI BELPAESE SRLS</t>
  </si>
  <si>
    <t>04637850753</t>
  </si>
  <si>
    <t>ZAA29FD991</t>
  </si>
  <si>
    <t>AXWAY</t>
  </si>
  <si>
    <t>13014760154</t>
  </si>
  <si>
    <t>Z082A663AF</t>
  </si>
  <si>
    <t>Z4923DD0D6</t>
  </si>
  <si>
    <t>Rappresentazione online "Occhio alle truffe!" il 21 maggio 2020, ore 16 (BICOCCA- Milano) + rappresentazioni teatrali piano Educazione Fin.ria 25.11.19/6.12.19/11.02.20 e 12.02.20.</t>
  </si>
  <si>
    <t>80513307B2</t>
  </si>
  <si>
    <t>Servizio di manutenzione di n. 12 server</t>
  </si>
  <si>
    <t>01446670380*01490000120*04606020875*05231661009*01511090126</t>
  </si>
  <si>
    <t>Centro Computer spa*ELMEC Informatica spa*ETT di TORRISI Felice &amp; C. sas*R1 spa*Soluzione Informatica srl</t>
  </si>
  <si>
    <t>75514440BA</t>
  </si>
  <si>
    <r>
      <t xml:space="preserve">Casa Religiosa Istituto di Cultura e di Lingue per l'educazione e istruzione nelle Scuole delle Suore Marcelline (Milano) </t>
    </r>
    <r>
      <rPr>
        <sz val="12"/>
        <rFont val="Times-Italic"/>
      </rPr>
      <t> </t>
    </r>
  </si>
  <si>
    <t>‭Z122E56BFE‬</t>
  </si>
  <si>
    <t>Fornitura di 65 cuffie telefoniche per il personale in telelavoro 2020-2021.</t>
  </si>
  <si>
    <t>EZDIRECT SRL</t>
  </si>
  <si>
    <t>‭Z722DC6F37‬</t>
  </si>
  <si>
    <t>Rinnovo convenzione Banca dati Italgiureweb 01 agosto 2020 - 31 luglio 2021.</t>
  </si>
  <si>
    <t>‭Z1E2DF1D74‬</t>
  </si>
  <si>
    <t>Acquisizione server virtuale per conservazione materiale bibliografico,1 settembre 2020 - 31 dicembre 2021.</t>
  </si>
  <si>
    <t>ARUBA SPA</t>
  </si>
  <si>
    <t>‭Z992DEF803‬</t>
  </si>
  <si>
    <t>Acquisto di due certificati digitali: "Geotrust True Business ID Wildcard e Geotrust True Business ID Multidomain" per 24 mesi dal 01 ott. 2020 al 30 sett. 2022</t>
  </si>
  <si>
    <t>TRUST ITALIA SPA</t>
  </si>
  <si>
    <t>‭Z002DA1DB3‬</t>
  </si>
  <si>
    <t>Test sierologici per il personale e la Commissione sede di Roma entro il 31 dicembre 2020.</t>
  </si>
  <si>
    <t>BIOS SPA</t>
  </si>
  <si>
    <t>TIPOGRAFIA EUROSIA S.R.L.</t>
  </si>
  <si>
    <t>‭834585516C‬</t>
  </si>
  <si>
    <t>Servizio di formazione e action learning area Fintech per attività istituzionale Consob 2020-2021.</t>
  </si>
  <si>
    <t>Politecnico di Milano - Dipartimento di Ingegneria Gestionale</t>
  </si>
  <si>
    <t>POLITECNICO DI MILANO</t>
  </si>
  <si>
    <t>Z802DA1414</t>
  </si>
  <si>
    <t>Fornitura di n. 1 PC portatile mod. HP EliteBook 840 G6 Notebook con 4G LTE</t>
  </si>
  <si>
    <t>HP Italy S.r.l.</t>
  </si>
  <si>
    <t>08954150960</t>
  </si>
  <si>
    <t>02052230394</t>
  </si>
  <si>
    <t>07155490589</t>
  </si>
  <si>
    <t>84054848D2</t>
  </si>
  <si>
    <t xml:space="preserve">Gara pubblicazioni periodiche italiane ed estere </t>
  </si>
  <si>
    <t>ZD42E4FAE</t>
  </si>
  <si>
    <t>Acquisizione del servizio Oracle per la pianificazione, la programmazione ed il reporting</t>
  </si>
  <si>
    <t>845637770E</t>
  </si>
  <si>
    <t>Posto opratore e aggiornamento centrali telefoniche</t>
  </si>
  <si>
    <t>Z702E54F67</t>
  </si>
  <si>
    <t xml:space="preserve">Servizi di verifica dell'impianto elettrico di messa a terra della Sede Consob di Roma </t>
  </si>
  <si>
    <t>E.L.T.I. S.R.L.</t>
  </si>
  <si>
    <t xml:space="preserve">ORACLE ITALIA S.R.L. </t>
  </si>
  <si>
    <t>840896409E</t>
  </si>
  <si>
    <t>EUDAIMON S.P.A.</t>
  </si>
  <si>
    <t>82912468A4</t>
  </si>
  <si>
    <t>Z7F2D5CAAA</t>
  </si>
  <si>
    <t>Incontro annuale della CONSOB con il mercato finanziario: integrazione servizi del 16.06.2020.</t>
  </si>
  <si>
    <t>Manutenzione Axway per le componenti software "Synchrony Gateway e Synchrony Sentinel V.3" per il 2020</t>
  </si>
  <si>
    <t>83540647B2</t>
  </si>
  <si>
    <t>Acquisizione subscription Liferay ex art. 60 del d.lgs. n. 50/2016 tramite protocollo di intesa e accordo attuativo tra BdI-IVASS-CONSOB</t>
  </si>
  <si>
    <t>SMC TREVISO S.R.L.</t>
  </si>
  <si>
    <t>CONTRATTO per il servizio di gestione di un piano  FLEXIBLE BENEFIT in favore del personale della CONSOB (Lotto 2 CIG 8085365E42  della procedura aperta  svolta da Banca d'Italia per conto della Consob)</t>
  </si>
  <si>
    <t>Celdes S.r.l.*EBSCO information Services S.r.l.</t>
  </si>
  <si>
    <t>Z822E82AC8</t>
  </si>
  <si>
    <t>Servizi di posta elettronica certificata 1/10/2020-30/9/2021</t>
  </si>
  <si>
    <t>TRENITALIA SPA</t>
  </si>
  <si>
    <t>CANONE PEDAGGIO AUTOSTRADALE</t>
  </si>
  <si>
    <t>Z8823DD126</t>
  </si>
  <si>
    <t>Z9E29C8E12</t>
  </si>
  <si>
    <t>SERVIZIO CORRIERE TRA LE SEDI RI RM/MI</t>
  </si>
  <si>
    <t>DNA GROUP SRL</t>
  </si>
  <si>
    <t>Servizi per la gestione integrata della salute e della sicurezza sui luoghi di lavoro presso la sede di Roma (contratto "ponte" 1 maggio 2020 al 31 ottobre 2020)</t>
  </si>
  <si>
    <t>7911853BA1</t>
  </si>
  <si>
    <r>
      <t xml:space="preserve">Fornitura di </t>
    </r>
    <r>
      <rPr>
        <i/>
        <sz val="11"/>
        <rFont val="Calibri"/>
        <family val="2"/>
        <scheme val="minor"/>
      </rPr>
      <t>switch</t>
    </r>
    <r>
      <rPr>
        <sz val="11"/>
        <rFont val="Calibri"/>
        <family val="2"/>
        <scheme val="minor"/>
      </rPr>
      <t>, componenti accessori e servizi complementari</t>
    </r>
  </si>
  <si>
    <t>04606020875*02504501210*05032840968*00488410010*02517580920</t>
  </si>
  <si>
    <t>ETT di Torrisi felice &amp; Co. Sas*Gepinformatica Srl*Maticmind Spa*Tim Spa*Windtre Spa</t>
  </si>
  <si>
    <t>09771701001</t>
  </si>
  <si>
    <t>Telepass spa</t>
  </si>
  <si>
    <t>07516911000</t>
  </si>
  <si>
    <t>Autostrade per l'Italia spa</t>
  </si>
  <si>
    <t>Z062AF6F03</t>
  </si>
  <si>
    <t>Corso di formazione in n. 30 giornate per il personale della Divisione Infrastrutture Informative</t>
  </si>
  <si>
    <t>00518460019</t>
  </si>
  <si>
    <t>Politecnico di Torino</t>
  </si>
  <si>
    <t>Noleggio autovettura Fiat Panda 1.2 69 CV Easypower E6 d Temp Easy (gpl) senza conducente tramite adesione al Lotto 4 della Convenzione Consip "Veicoli in Noleggio 14", dal 10 maggio 2020 per 48 mesi per le esigenze della sede Consob di Roma.</t>
  </si>
  <si>
    <t>Noleggio 48 mesi VW
Passat 1.4 Ibrida Plug-in per le esigenze della sede di Roma, 23 giugno 2020 - 22 giugno 2024.</t>
  </si>
  <si>
    <t>8272047521</t>
  </si>
  <si>
    <t>03901021000*07200021009*04991070485*02787771217*01647310562*13008381009</t>
  </si>
  <si>
    <t>GIOLITTI CATERING SRL*LA PICCOLA GIAN.DES.*PIRENE SRL* RI.CA. SRL*PROMOTUSCIA VIAGGI E CONGRESSI SRL*VERTEC SRL</t>
  </si>
  <si>
    <t>GIOLITTI CATERING SRL</t>
  </si>
  <si>
    <t>01038120306</t>
  </si>
  <si>
    <t>Z192E82AEA</t>
  </si>
  <si>
    <t>Servizi per la gestione integrata della salute e della sicurezza sui luoghi di lavoro presso la sede di Roma (contratto "ponte") servizi tecnici e formativi</t>
  </si>
  <si>
    <t>Z992E82C14</t>
  </si>
  <si>
    <t xml:space="preserve">Servizi per la gestione integrata della salute e della sicurezza sui luoghi di lavoro presso la sede di Roma (contratto "ponte") sorveglianza sanitaria </t>
  </si>
  <si>
    <t xml:space="preserve">SINTESI SANITA' SRL </t>
  </si>
  <si>
    <t>Telpress Italia Srl*Data Stampa Srl</t>
  </si>
  <si>
    <t>00735000572*04982350581</t>
  </si>
  <si>
    <t>‭Z2A2F0A946‬</t>
  </si>
  <si>
    <t>Servizi di Abbonamento notiziario "Adnkronos" anno 2021</t>
  </si>
  <si>
    <t>‭8501111AB7‬</t>
  </si>
  <si>
    <t>Acquisizione del Servizio di supporto e manutenzione e delle licenze d'uso Oracle anno 2021 - Punto n. 24-2020 del Piano Biennale delle Acquisizioni 2020-2021.</t>
  </si>
  <si>
    <t>ORACLE ITALIA SRL</t>
  </si>
  <si>
    <t>‭Z252F6E130‬</t>
  </si>
  <si>
    <t>Abbonamento banche dati Telemaco e EBR anno 2021.</t>
  </si>
  <si>
    <t>‭Z842E9CC05‬</t>
  </si>
  <si>
    <t>Abbonamento alla Banca Dati "Data feed Morningstar" anno 2021.</t>
  </si>
  <si>
    <t>‭Z1D2F943D3‬</t>
  </si>
  <si>
    <t>TELECOM ITALIA SPA</t>
  </si>
  <si>
    <t>‭8506596915‬</t>
  </si>
  <si>
    <t>Manutenzione prodotti software "Axway Gateway" biennio 2021-2022.</t>
  </si>
  <si>
    <t>‭Z5F2F6C89F‬</t>
  </si>
  <si>
    <t>‭Z182F6C918‬</t>
  </si>
  <si>
    <t>‭Z442F0AA66‬</t>
  </si>
  <si>
    <t>Servizi di abonamento al notiziario "Ansa" anno 2021</t>
  </si>
  <si>
    <t>‭Z2A2F21216‬</t>
  </si>
  <si>
    <t>Honeywell - Manutenzione del sistema controllo accessi e rilevazione presenze per gli anni 2021 e 2022.</t>
  </si>
  <si>
    <t>‭85344968E4‬</t>
  </si>
  <si>
    <t>Acquisizione dei servizi Refinitiv per l'anno 2021.</t>
  </si>
  <si>
    <t>‭‬Z3B2F0A9EF</t>
  </si>
  <si>
    <t>Servizi di abonamento al notiziario "Askanews" anno 2021</t>
  </si>
  <si>
    <t>ASCA: ASKANEWS SPA</t>
  </si>
  <si>
    <t>‭8494733B6C‬</t>
  </si>
  <si>
    <t>MEPA - Servizio di manutenzione dei sistemi HPE, 01-gennaio 2021 - 31 dicembre 2024 - 2 offerte</t>
  </si>
  <si>
    <t>04472901000*05231661009</t>
  </si>
  <si>
    <t>Converge S.p.A.*R1 S.p.A.</t>
  </si>
  <si>
    <t>CONVERGE SPA</t>
  </si>
  <si>
    <t>‭8518283581‬</t>
  </si>
  <si>
    <t>Servizio di Abbonamento al notiziario "RCO-Radiocor" anno 2021</t>
  </si>
  <si>
    <t>‭Z562EC1B97‬</t>
  </si>
  <si>
    <t>Servizio di abbonamento alla banca dati "DCM Manager" anno 2021.</t>
  </si>
  <si>
    <t>‭Z832F0EE5D‬</t>
  </si>
  <si>
    <t>‭Z2F2F946B7‬</t>
  </si>
  <si>
    <t>Test sierologici Roma per il periodo dal 1° gennaio 2021 al 30 giugno 2021.</t>
  </si>
  <si>
    <t>‭84793504FA‬</t>
  </si>
  <si>
    <t>MEPA Servizio di manutenzione server Oracle 2021 sedi di Roma e Milano- 1 offerta</t>
  </si>
  <si>
    <t>‭Z772F740D3‬</t>
  </si>
  <si>
    <t>Registrazione al Social Science Reserch Network ((SSRN), triennio 2021-2024.</t>
  </si>
  <si>
    <t>ELSEVIER SCIENCE</t>
  </si>
  <si>
    <t>‭Z242E7F503‬</t>
  </si>
  <si>
    <t>Abbonamento alla banca dati Genio Compliance anno 2021.</t>
  </si>
  <si>
    <t>‭Z7C2FE28FA‬</t>
  </si>
  <si>
    <t>Rinnovo n.8 utenze notiziario "Breakingviews" anno 2021.</t>
  </si>
  <si>
    <t>‭ZC52F86F3E‬</t>
  </si>
  <si>
    <t>n. 5 licenze notiziario Italian News Service anno 2021.</t>
  </si>
  <si>
    <t>‭ZB92ED6442‬</t>
  </si>
  <si>
    <t>Banca dati Market Connect Web - anno 2021.</t>
  </si>
  <si>
    <t>‭Z702ED5D54‬</t>
  </si>
  <si>
    <t>Banca dati Infront Professional Terminal - anno 2021.</t>
  </si>
  <si>
    <t>Abbonamento banca dati "BackOnline"  anno 2021.</t>
  </si>
  <si>
    <t>Abbonamento banca dati "KeyData Loader" anno 2021.</t>
  </si>
  <si>
    <t>Z772EA24AE</t>
  </si>
  <si>
    <t>Fornitura di n. 800 righelli,in legno da 30 cm con grafica personalizzata;</t>
  </si>
  <si>
    <t>MEAD INFORMATICA S.R.L.*TECHNO CENTER S.P.A.</t>
  </si>
  <si>
    <t>01604010353*09319261005</t>
  </si>
  <si>
    <t>Piresti Srl</t>
  </si>
  <si>
    <t>07109591003</t>
  </si>
  <si>
    <t>‭Z442F2E40D‬</t>
  </si>
  <si>
    <t>Rinnovo abbonamento notiziario Alliance News anni 2021 e 2022.</t>
  </si>
  <si>
    <t>‭8458188D88‬</t>
  </si>
  <si>
    <t>Acquisizione n. 7 server HPE convenzione Consip "Tecnologia Server 2" (lotto 4) ed estensione a 5 anni del servizio di manutenzione.</t>
  </si>
  <si>
    <t>‭845817854A‬</t>
  </si>
  <si>
    <t>Acquisizione n. 3 server Dell convenzione Consip "Tecnologia Server 2" (lotto 2) ed estensione a 5 anni del servizio di manutenzione.</t>
  </si>
  <si>
    <t> 8474297B1A</t>
  </si>
  <si>
    <t>Adesione a Convenzione Consip per l'acquisto di 200 pc</t>
  </si>
  <si>
    <t>ITD Solution SpA</t>
  </si>
  <si>
    <t>05773090013</t>
  </si>
  <si>
    <t>8522514908</t>
  </si>
  <si>
    <t>Servizio di manutenzione per i sistemi DELL presso le sedi Consob di Roma e Milano</t>
  </si>
  <si>
    <t>outsourcing servizi di svilupo, manutenzione e gestione dei sistemi informativi della Consob - Lotto 1</t>
  </si>
  <si>
    <t>77610740E0</t>
  </si>
  <si>
    <t>7761072F35</t>
  </si>
  <si>
    <t xml:space="preserve">ZF22E88E95 </t>
  </si>
  <si>
    <t>Fornitura e posa in opera paratie in plexiglass per le postazioni di lavoro delle stanze
620, 621 e 622 della sede Consob di Roma</t>
  </si>
  <si>
    <t xml:space="preserve">Z632EB2513 </t>
  </si>
  <si>
    <t>Fornitura di licenza Autocad LT 2021 (sottoscrizione triennale)</t>
  </si>
  <si>
    <t>03929361008</t>
  </si>
  <si>
    <t>DESCOR</t>
  </si>
  <si>
    <t>NEONANGHER SRL</t>
  </si>
  <si>
    <t>04075031007</t>
  </si>
  <si>
    <t>8483703D2D</t>
  </si>
  <si>
    <t>Contratto attuativo Consob - affidamento incarico responsabile amianto 2020-2022</t>
  </si>
  <si>
    <t>8483663C2B</t>
  </si>
  <si>
    <t>Accordo quadro affidamento incarico responsabile amianto 2020-2022 per le esigenze della Consob e dell'AGCM</t>
  </si>
  <si>
    <t>ACQUISTO BIGLIETTERIA FERROVIARIA 2020</t>
  </si>
  <si>
    <t>Integrazione licenze Microsoft tramite noleggio 18 mesi n. 682 licenze M365 E3 n. 18 licenze M365 E5 (01 gennaio 2021 - 30 giugno 2022).  (conv. Consip MSEA 5)</t>
  </si>
  <si>
    <t>84065253E3</t>
  </si>
  <si>
    <t xml:space="preserve">Fornitura Netapp per il rinnovo tecnologico e il potenziamento delle unità di storage RM-MI </t>
  </si>
  <si>
    <t>08131200969*01442240030*02006010165*02508100928*01803850401</t>
  </si>
  <si>
    <t xml:space="preserve">ASYSTEL ITALIA SPA*IBM ITALIA SPA*PROJECT INFORMATICA SRL *TISCALI ITALIA *VEM SISTEMI SPA </t>
  </si>
  <si>
    <t>01803850401</t>
  </si>
  <si>
    <t xml:space="preserve">VEM SISTEMI SPA </t>
  </si>
  <si>
    <t>ZEA2F65A09</t>
  </si>
  <si>
    <t>Fornitura di 23.000 mascherine chirurgiche per le sedi di Roma e Milano</t>
  </si>
  <si>
    <t>02111430357</t>
  </si>
  <si>
    <t xml:space="preserve">THD SpA </t>
  </si>
  <si>
    <t>ZD92E9ECBC</t>
  </si>
  <si>
    <t>Policlinico Universiatrio Campus Bio-Medico di Roma</t>
  </si>
  <si>
    <t>ZE82F30382</t>
  </si>
  <si>
    <t>Convenzione per l’effettuazione di vaccini antinfluenzali per il personale Consob della sede di Roma</t>
  </si>
  <si>
    <t>01202150320</t>
  </si>
  <si>
    <t>Generali Welion S.c.a.r.l.</t>
  </si>
  <si>
    <t>outsourcing servizi di sviluppo, manutenzione e gestione dei sistemi informativi della Consob - Lotto 2</t>
  </si>
  <si>
    <t>08450891000*05982771007*10121480015*03976440242</t>
  </si>
  <si>
    <t>Almaviva Spa*Eustema Spa*Consorzio Reply* S.M.I. Technology and Consulting S.r.l.</t>
  </si>
  <si>
    <t>02-mandataria*01-mandante*01-mandante*01-mandante*</t>
  </si>
  <si>
    <t>Engineering Ingegneria Informatica S.p.A*IBM ITALIA S.p.A.*Sistemi Informativi S.r.l.*Open System S.r.l.</t>
  </si>
  <si>
    <t>00967720285*01442240030*06310880585*07090920583</t>
  </si>
  <si>
    <t>RDO per Servizi tecnici per adeguamento impiantistico Auditorium Sede Consob/AGCM in Roma.</t>
  </si>
  <si>
    <t>Z732F511DC</t>
  </si>
  <si>
    <t>Servizio di impaginazione e restyling grafico del Report Consob di prossima uscita</t>
  </si>
  <si>
    <t>‭Z803053814‬</t>
  </si>
  <si>
    <t>Pubblicazione in GU e su 4 quotidiani avviso di aggiudicazione manutenzione Oracle 2021 - IPZS</t>
  </si>
  <si>
    <t>‭Z6A30189CD‬</t>
  </si>
  <si>
    <t>Pubblicazioni in GU e 4 quotidiani nazionali/locali aggiudicazione Refinitiv 2021 - IPZS</t>
  </si>
  <si>
    <t>‭ZA7309B8D6‬</t>
  </si>
  <si>
    <t>Servizio di postalizzazione host to host, marzo 2021-febbraio 2023.</t>
  </si>
  <si>
    <t>‭ZB630244F7‬</t>
  </si>
  <si>
    <t>Acquisizione licenze GoToMeeting (100 Business, 1 Pro, 2 Plus ) per 12 mesi.</t>
  </si>
  <si>
    <t>LOGMEIN IRELAND LIMITED</t>
  </si>
  <si>
    <t>‭Z81301D698‬</t>
  </si>
  <si>
    <t>Convenzione per l'effettuazione dei tamponi rapidi e molecolari dipendenti di Roma, 2021.</t>
  </si>
  <si>
    <t>ARTEMISIA SPA</t>
  </si>
  <si>
    <t>‭Z6A307BE29‬</t>
  </si>
  <si>
    <t>Tamponi rapidi Farmacia Bagnarelli sede di Roma.</t>
  </si>
  <si>
    <t>BGNMSM45T07H501X</t>
  </si>
  <si>
    <t>FARMACIA DOTT. MASSIMO BAGNARELLI</t>
  </si>
  <si>
    <t>FARMACIA DR. MASSIMO BAGNARELLI</t>
  </si>
  <si>
    <t>CAIRORCS MEDIA S.P.A.</t>
  </si>
  <si>
    <t>‭86821500D6‬</t>
  </si>
  <si>
    <t>Servizio Microsoft Supporto Premier per 12 mesi dalla aggiudicazione.</t>
  </si>
  <si>
    <t>MICROSOFT SRL</t>
  </si>
  <si>
    <t>MICROSOFT S.R.L.</t>
  </si>
  <si>
    <t>8619032A34</t>
  </si>
  <si>
    <t>86391682F7</t>
  </si>
  <si>
    <t>Fornitura apparati per videoconferenze con servizio manutenzione</t>
  </si>
  <si>
    <t>Z0F30F0218</t>
  </si>
  <si>
    <t>Servizio Abbonamento alla Banca dati "L'Approccio alla finanza e agli investimenti delle famiglie italiane" anno 2021</t>
  </si>
  <si>
    <t>8585820ACB</t>
  </si>
  <si>
    <t>8592797866</t>
  </si>
  <si>
    <t>SERVIZIO DI MANUTENZIONE ORDINARIA DELLE LICENZE D'USO SOFTWARE DEMACO 2021-2023 CON OPZIONE PER UN ULTERIORE ANNO</t>
  </si>
  <si>
    <t>8660984618</t>
  </si>
  <si>
    <t>8664305AAA</t>
  </si>
  <si>
    <t>868863693E</t>
  </si>
  <si>
    <t>Noleggio annuale software Brokerinfo 2021-2022</t>
  </si>
  <si>
    <t>Z0130BDC4C</t>
  </si>
  <si>
    <t>Manutenzione 2 licenze network software Mathematica</t>
  </si>
  <si>
    <t>ZA330BE2B4</t>
  </si>
  <si>
    <t>Abbonamento alla banca dati "Market Connect Feed Argo" 1/3/21-31/8/21</t>
  </si>
  <si>
    <t>Z4930C3260</t>
  </si>
  <si>
    <t>Servizio manutenzione apparati videoconferenze anno 2021</t>
  </si>
  <si>
    <t>Bsistemi SRL</t>
  </si>
  <si>
    <t>028127106002</t>
  </si>
  <si>
    <t>Maticmind S.p.A*Converge S.p.A.*R1 S.p.A.</t>
  </si>
  <si>
    <t>05032840968*04472901000*05231661009</t>
  </si>
  <si>
    <t>Z983110387</t>
  </si>
  <si>
    <t>STOXX  Ltd</t>
  </si>
  <si>
    <t>‭ZBB31312A6‬</t>
  </si>
  <si>
    <t>Abbonamento alla Banca dati Mediaddress dal 30 aprile 2021 al 29 aprile 2023.</t>
  </si>
  <si>
    <t>Licenza di accesso alle composizioni di indici calcolati da Qontigo-Stoxx sul mercato azionario europeo</t>
  </si>
  <si>
    <t>Z3530878DF</t>
  </si>
  <si>
    <t>servizio di brokeraggio (senza oneri per Consob) per l'affidamento delle coperture RCT/O e All Risk</t>
  </si>
  <si>
    <t>GENERALI ITALIA S.P.A.</t>
  </si>
  <si>
    <t xml:space="preserve">09627810154 </t>
  </si>
  <si>
    <t>VIRAS S.R.L.</t>
  </si>
  <si>
    <t>00409920584</t>
  </si>
  <si>
    <t>02269520645</t>
  </si>
  <si>
    <t>POLIZIOTTO NOTTURNO S.R.L.</t>
  </si>
  <si>
    <t>Cassa PreviMed – Cassa Sanitaria Integrativa al Servizio Sanitario Nazionale</t>
  </si>
  <si>
    <t>97607920150'</t>
  </si>
  <si>
    <t>SIAV SPA</t>
  </si>
  <si>
    <t>R1 S.p.A.*Tomware S.c.a.r.l.*Arslogica Sistemi S.r.l.</t>
  </si>
  <si>
    <t>05231661009*02252270398*04108030281</t>
  </si>
  <si>
    <t>Z5A3096846</t>
  </si>
  <si>
    <t>Manutenzione 425 licenze Filenet P8</t>
  </si>
  <si>
    <t>Z5D2E82B98</t>
  </si>
  <si>
    <t>Z8D30624EF</t>
  </si>
  <si>
    <t>ZD8309BC3D</t>
  </si>
  <si>
    <t>Fornitura di quotidiani e periodici cartacei presso la sede Consob di Roma 2021/22</t>
  </si>
  <si>
    <t>Servizio sostitutivo di mensa mediante buoni pasto elettronici per la sede Consob di Roma nelle more dell'attivazione della convenzione Consip "Buoni pasto 9"</t>
  </si>
  <si>
    <t>Day Ristoservice S.p.a.</t>
  </si>
  <si>
    <t>Z4B31218D6</t>
  </si>
  <si>
    <r>
      <t xml:space="preserve">N- 30 abbonamenti annuali digitali 2021/22 al quotidiano </t>
    </r>
    <r>
      <rPr>
        <i/>
        <sz val="11"/>
        <rFont val="Calibri"/>
        <family val="2"/>
        <scheme val="minor"/>
      </rPr>
      <t>Corriere della Sera</t>
    </r>
  </si>
  <si>
    <t>85873086BC</t>
  </si>
  <si>
    <t>120066470159</t>
  </si>
  <si>
    <t>BORSA ITALIANA S.p.A.</t>
  </si>
  <si>
    <t>ZC231178BD</t>
  </si>
  <si>
    <t xml:space="preserve">SERVIZI DI COORDINAMENTO PER LA SICUREZZA IN
FASE DI PROGETTAZIONE E DI ESECUZIONE IN RELAZIONE AI LAVORI DI
MANUTENZIONE ORDINARIA DELLA FACCIATA DELL'IMMOBILE SEDE DELLA
CONSOB DI ROMA
</t>
  </si>
  <si>
    <t>ZZDLF74A19F839J*BRSRRT68D21H808U</t>
  </si>
  <si>
    <t>Fazzari Adolfo*Brescia Roberto</t>
  </si>
  <si>
    <t>Brescia Roberto</t>
  </si>
  <si>
    <t>Accordo quadro, ex art. 54, comma 3, del d.lgs. 50/2016 s.m.i., interventi di manutenzione edile specificamente e singolarmente ordinati dalla Consob e dall'Agcm (Lotto 1 Consob)</t>
  </si>
  <si>
    <t>Servizio di manutenzione storage NetApp sedi di Roma e Milano 01 maggio 2021 - 31 gennaio 2023.</t>
  </si>
  <si>
    <t>‭Z5C31B69FF‬</t>
  </si>
  <si>
    <t>Servizio di delivery per il notiziario MF Dow Jones Professional dal 01-06-2021 al 31-05-2023.</t>
  </si>
  <si>
    <t>‭ZA23175FD7‬</t>
  </si>
  <si>
    <t>Manutenzione assistenza e aggiornamento software TOSCA (Telpress) 09 maggio 2021- 08 maggio 2023.</t>
  </si>
  <si>
    <t>‭ZA1323A7EF‬</t>
  </si>
  <si>
    <t>Manutenzione radiogeni per controllo pacchi e bagagli per la sede di Roma 01 luglio 2021 - 30 giugno 2023.</t>
  </si>
  <si>
    <t>‭ZF231FF21F‬</t>
  </si>
  <si>
    <t>Rinnovo manutenzione n. 6 licenze software Matlab 01 luglio 2021 - 30 giugno 2022.</t>
  </si>
  <si>
    <t>‭8708453ABF‬</t>
  </si>
  <si>
    <t>‭Z8A3154FC3‬</t>
  </si>
  <si>
    <t>Convenzione asili nido anno pedagogico 2021-2022 Roma e Milano.</t>
  </si>
  <si>
    <t>CASA DELL APE MAIA SRLS</t>
  </si>
  <si>
    <t>‭ZC631B6927‬</t>
  </si>
  <si>
    <t>Abbonamento al notiziario MF Dow Jones Professional dal 01-06-2021 al 31-05-2023.</t>
  </si>
  <si>
    <t>MF NEWSWIRES SRL</t>
  </si>
  <si>
    <t>‭Z4131CD265‬</t>
  </si>
  <si>
    <t>Test sierologici Roma per il periodo dal 1° luglio 2021 al 31 dicembre 2021.</t>
  </si>
  <si>
    <t>‭863354745E‬</t>
  </si>
  <si>
    <t>Fornitura di energia elettrica per la sede di ROMA 01 maggio 2021 30 aprile 2022 (conv. Consip 'Energia elettrica 18')</t>
  </si>
  <si>
    <t>Enel Energia Spa</t>
  </si>
  <si>
    <t>‭872663248A‬</t>
  </si>
  <si>
    <t>Manutenzione del sistema Oracle SuperCluster (Roma) e 20gg di supporto specialistico a consumo, dal 17 giugno 2021 al 16 luglio 2022.</t>
  </si>
  <si>
    <t>05380651009*03976440242*11673301005</t>
  </si>
  <si>
    <t>KAY SYSTEMS ITALIA SRL*S.M.I. TECHNOLOGIES AND CONSULTING SRL*GWAY SRL</t>
  </si>
  <si>
    <t>KSI: KAY SYSTEMS ITALIA S.R.L.</t>
  </si>
  <si>
    <t>‭Z5A31DFB5A‬</t>
  </si>
  <si>
    <t>‭ZA431B3BB6‬</t>
  </si>
  <si>
    <t>n. 5 lezioni-evento a distanza "Occhio alle truffe! - finanza in palcoscenico".</t>
  </si>
  <si>
    <t>‭Z6D3158A9E‬</t>
  </si>
  <si>
    <t>****</t>
  </si>
  <si>
    <t>09391850964*09315611005*02608470981*06990661008*09586200017</t>
  </si>
  <si>
    <t>Formatlab S.r.l*Genesi S.r.l.*T.immagine*Alexandra cinematografica*Punto Rec</t>
  </si>
  <si>
    <t>PUNTO REC STUDIOS S.R.L.</t>
  </si>
  <si>
    <t>‭Z9F31F9623‬</t>
  </si>
  <si>
    <t>Servizi connessi all'organizzazione dell'incontro annuale della Consob con il mercato finanziario del 14 giugno 2021.</t>
  </si>
  <si>
    <t>‭Z513154F1B‬</t>
  </si>
  <si>
    <t>ISTITUTO DI CULTURA E LINGUE MARCELLINE</t>
  </si>
  <si>
    <t>‭8692297666‬</t>
  </si>
  <si>
    <t>INNOVERY S.P.A.</t>
  </si>
  <si>
    <t>ACQUISIZIONE DEI SERVIZI DI CONSULENZA ORGANIZZATIVA PER LE ESIGENZE DELLA CONSOB</t>
  </si>
  <si>
    <t>8729837962</t>
  </si>
  <si>
    <t>Sistema di gestione documentale e relativi servizi</t>
  </si>
  <si>
    <t>87010437D3</t>
  </si>
  <si>
    <t>8701130F9C</t>
  </si>
  <si>
    <t>Lotto 1 -  Copertura assicurativa della Consob verso terzi e dipendenti (RCT/O)</t>
  </si>
  <si>
    <t>Lotto 2 - Copertura assicurativa contro i rischi al patrimonio mobile e immobile della Consob (ALL RISK PROPERTY)</t>
  </si>
  <si>
    <t>05888011003*00409920584*04341001214*04948660651*06148541219*12021900159*15385261001*05541790654*97819940152*08166591217</t>
  </si>
  <si>
    <t>UNIPOLSAI ASSICURAZIONI SPA*GENERALI ITALIA SPA*ALLIANZ SPA*AXA ASSICURAZIONI SPA* SOCIETÀ REALE MUTUA DI ASSICURAZIONE*VITTORIA ASSICURAZIONI SPA*GROUPAMA ASSICURAZIONI SPA*SARA ASSICURAZIONI SPA*AIG EUROPE S.A.*AMISSIMA ASSICURAZIONI SPA</t>
  </si>
  <si>
    <t>8641415140</t>
  </si>
  <si>
    <t>NUOVA CCS SRL</t>
  </si>
  <si>
    <t>05289751009</t>
  </si>
  <si>
    <t>01934460716*03509710830*02887060792*03075970610*00826160723*02768790616*01332110855*02893080834*02777490307*MNIMRA68A01C347U*05289751009*03897780825*04107310825*08022390010*02763820780</t>
  </si>
  <si>
    <t>CADINVEST S.R.L.*CONSORZIO STABILE VENTIMAGGIO SOCIETA' CONSORTILE A R.L.*ECOTEL ITALIA S.R.L. A SOCIO UNICO*GANOSIS*GIOVANNI PUTIGNANO &amp; FIGLI S.R.L.*GLOBAL SERVICE SOCIETA' COOPERATIVA*LA PLACA ANGELO SRL*LSA SERVIZI S.R.L.*MED SECURITY*MIANO MARIO*NUOVA CCS SRL*PALAZZOLO COSTRUZIONI SRL*SPAMPINATO SAS DI SPAMPINATO FELICE ALESSANDRO*TERRA COSTRUZIONI SRL*TRE M COSTRUZIONI S.R.L.</t>
  </si>
  <si>
    <t>Acquisto di licenze di librerie grafiche Vaadin per 10 sviluppatori. dal 07/06/2021 al 06/06/2023</t>
  </si>
  <si>
    <t>AFFIDAMENTO, AI SENSI DELL¿ART. 1, COMMA 2, LETT. A), DEL D.L. 76/2020, CONV. IN L. 120/2020, DEL SERVIZIO DI SVILUPPO E FORNITURA DI VIDEO-PILLOLE DA UTILIZZARSI NELL'AMBITO DELL'ATTIVITÀ ISTITUZIONALE DI EDUCAZIONE FINANZIARIA</t>
  </si>
  <si>
    <t>86364228E3</t>
  </si>
  <si>
    <t>12066470159</t>
  </si>
  <si>
    <t>87895863D3</t>
  </si>
  <si>
    <t>Servizi di telefonia mobile (conv. Consip "Telefonia mobile 8")</t>
  </si>
  <si>
    <t>TELECOM ITALIA S.P.A.</t>
  </si>
  <si>
    <t>Z15322E262</t>
  </si>
  <si>
    <t xml:space="preserve">Integrazione licenze Microsoft tramite noleggio in Convenzione Consip </t>
  </si>
  <si>
    <t>13150,80</t>
  </si>
  <si>
    <t>Servizi relativi alla gestione della sicurezza sul lavoro per la sede di e Roma  (conv. Consip "SIC 4", lotto 6), triennio 2021-2024.</t>
  </si>
  <si>
    <t>03533961003*14530191007*13081080155*10437871006*01764710669*02242161202*07273351002</t>
  </si>
  <si>
    <t>Sintesi spa*Sintesi Sanità srl*Adecco Formazione srl*Archè scarl*CSA Team srl*NIER Ingegneria spa*Projit srl</t>
  </si>
  <si>
    <t>Convenzione con Borsa Italiana per l'erogazione di servizi informatici (Argo 1, Broker Info, Flussi Informativi e Data Warehouse 2) - 01.11.2018/28.02.2021 + proroga di 6 mesi</t>
  </si>
  <si>
    <t>81445127EA</t>
  </si>
  <si>
    <t>Acquisizione dei servizi informativi di banche dati e notiziari Refinitiv per l'anno 2020</t>
  </si>
  <si>
    <t>03771690967</t>
  </si>
  <si>
    <t>'03771690967</t>
  </si>
  <si>
    <t>‭Z413254D27‬</t>
  </si>
  <si>
    <t>Pubblicazioni in GU e 4 quotidiani nazionali/locali convenzione "Argo pro".</t>
  </si>
  <si>
    <t>A. MANZONI &amp; C. SPA</t>
  </si>
  <si>
    <t>‭ZD2325F6A3‬</t>
  </si>
  <si>
    <t>Rinnovo convenzione Banca dati Italgiureweb 01 agosto 2021 - 31 luglio 2022.</t>
  </si>
  <si>
    <t>‭863160629B‬</t>
  </si>
  <si>
    <t>Servizio di formazione /coaching per il personale dirigente 2021.</t>
  </si>
  <si>
    <t>03976470967*07227131005*05566471008*01067231009*05034240753*11088550964*09786990151*03728610969*01863350359*12852900153</t>
  </si>
  <si>
    <t>Business Integration Partners*Humanities srl*Ingegneria per l¿Industria srl*Luiss Guido Carli*PA 360 srl*Pricewaterhousecoopers Public Sector*Ptsclas spa*SCOA School of Coaching srl*SCS Azioninnova spa*Selexi srl</t>
  </si>
  <si>
    <t>LUISS: LIBERA UNIVERSITA' INTERNAZIONALE DEGLI STUDI SOCIALI - LUISS</t>
  </si>
  <si>
    <t>‭882569276F‬</t>
  </si>
  <si>
    <t>Fornitura dei buoni pasto elettronici per i dipendenti delle sedi di Milano e Roma convenzione Consip 'Buoni pasto 9' - Lotti 1 (Lombardia) e 7 (Lazio) Ottobre 2021 - settembre 2023.</t>
  </si>
  <si>
    <t>EDENRED ITALIA SRL</t>
  </si>
  <si>
    <t>‭Z553291E30‬</t>
  </si>
  <si>
    <t>‭88794398DC‬</t>
  </si>
  <si>
    <t>Progetto I4 - Prototipi AI, TEXT mining e Block chain da 20 settembre 2021 al 20 luglio 2022</t>
  </si>
  <si>
    <t>LEONARDO - SOCIETA' PER AZIONI</t>
  </si>
  <si>
    <t>‭8803523101‬</t>
  </si>
  <si>
    <t>G2-2021 Servizi/Acquisizione di sicurezza informatica contratto-quadro Consip SPC Cloud lotto 2, dal 21 luglio 2021 al 20 luglio 2022.</t>
  </si>
  <si>
    <t>‭884738443E‬</t>
  </si>
  <si>
    <t>Affidamento per l'incarico di formazione data analysis, network science, AI e big data per gli abusi di mercato (18 mesi).</t>
  </si>
  <si>
    <t>SCUOLA NORMALE SUPERIORE</t>
  </si>
  <si>
    <t>‭ZEA3272630‬</t>
  </si>
  <si>
    <t>I6-2021 manutenzione di n. 850 licenze software antispam dal 06 agosto 2021 al 05 agosto 2022.</t>
  </si>
  <si>
    <t>SETEK SRL</t>
  </si>
  <si>
    <t>‭ZB53293133‬</t>
  </si>
  <si>
    <t>Acquisizione di 1 licenza Finereader Server e servizio di manutezione dal 01 agosto 2021 al 31 luglio 2024.</t>
  </si>
  <si>
    <t>ABBYY UK</t>
  </si>
  <si>
    <t>GENERALI WELION S.C.A.R.L.</t>
  </si>
  <si>
    <t>‭8828567BF4‬</t>
  </si>
  <si>
    <t>Affidamento dei lavori di riqualificazione impiantistica dell'auditorium condiviso da Consob e Agcm.</t>
  </si>
  <si>
    <t>*</t>
  </si>
  <si>
    <t>03075970610*05289751009</t>
  </si>
  <si>
    <t>Ganosis srl*Nuova C.C.S.</t>
  </si>
  <si>
    <t>NUOVA C.C.S. S.R.L.</t>
  </si>
  <si>
    <t>‭Z89328A0FA‬</t>
  </si>
  <si>
    <t>Affidamento diretto per la fornitura di n. 300 mouse per i computer assegnati al personale Consob</t>
  </si>
  <si>
    <t>TECNO OFFICE GLOBAL S.R.L.</t>
  </si>
  <si>
    <t>‭Z103291274‬</t>
  </si>
  <si>
    <t>Affidamento diretto tramite trattativa diretta sul M.E.P.A. per la fornitura di n. 300 tastiere per i computer assegnati al personale della Consob.</t>
  </si>
  <si>
    <t>PLUG-IN SRL</t>
  </si>
  <si>
    <t>‭Z7A33275B8‬</t>
  </si>
  <si>
    <t>Abbonamento al notiziario POLITICOPro</t>
  </si>
  <si>
    <t>POLITICOPRO LTD</t>
  </si>
  <si>
    <t>Affidamento, ai sensi dell'art. 63, comma 2, lett. b), sub 2 e 3, del d.lgs. n. 50/2016 s.m.i., del servizio Market Connect Feed Argo, per il periodo 1 settembre 2021 29 febbraio 2024.</t>
  </si>
  <si>
    <t>ZF03307171</t>
  </si>
  <si>
    <t>manutenzione e assistenza Oracle Solaris</t>
  </si>
  <si>
    <t>88483945B8</t>
  </si>
  <si>
    <t>8922079C7F</t>
  </si>
  <si>
    <t>Servizio manutenzione server Oracle anno 2022</t>
  </si>
  <si>
    <t>08166591217</t>
  </si>
  <si>
    <t>AMISSIMA ASSICURAZIONI SPA</t>
  </si>
  <si>
    <t>SARA ASSICURAZIONI SPA* AMMISSIMA ASSICURAZIONI SPA</t>
  </si>
  <si>
    <t>05541790654*08166591217*</t>
  </si>
  <si>
    <t>SARA ASSICURAZIONI SPA*AMISSIMA ASSICURAZIONI SPA*</t>
  </si>
  <si>
    <t>02-MANDATARIA*01-MANDANTE</t>
  </si>
  <si>
    <t>ARKADIA TRANSLATIONS SRL</t>
  </si>
  <si>
    <t>01641800550</t>
  </si>
  <si>
    <t>IBM Italia S.p.A</t>
  </si>
  <si>
    <t>01442240030</t>
  </si>
  <si>
    <t>01916890690</t>
  </si>
  <si>
    <t>ZCD327D8A9</t>
  </si>
  <si>
    <t>02508710585</t>
  </si>
  <si>
    <t>LUISS Guido Carli</t>
  </si>
  <si>
    <t>01014660417</t>
  </si>
  <si>
    <t>ZE43304020</t>
  </si>
  <si>
    <t>Convenzione vaccini antinfluenzali</t>
  </si>
  <si>
    <t>88617779B7</t>
  </si>
  <si>
    <t>80209930587</t>
  </si>
  <si>
    <t>Università degli studi di Roma La Sapienza</t>
  </si>
  <si>
    <t>870839393C</t>
  </si>
  <si>
    <t>Accordo commerciale - convenzione “Programma Trenitalia for Business”</t>
  </si>
  <si>
    <t>Trenitalia S.p.A.</t>
  </si>
  <si>
    <t>05403151003</t>
  </si>
  <si>
    <t>Procedura negoziata ex art. 36, comma 2, lett. c),  d.lgs. 50/2016 s.m.i. per l’affidamento dei “Lavori di ristrutturazione alimentazioni elettriche privilegiate da UPS, nella sede Consob di Roma, tramite “RDO n. 1865694 aperta sul MEPA"</t>
  </si>
  <si>
    <t>09421411001*05864181002*02731820870*04777970874*12802321005*06232541000*06363471001*01856621006</t>
  </si>
  <si>
    <t>ELECROMA SRL* SCAR SRL*COGEMAT S.R.L.*I.T.R. S.R.L.*PERRONE 2014*N.E.S.*TEELCOND IMPIANTI*EMITRON SRL</t>
  </si>
  <si>
    <t>01-MANDANTE*02-MANDATARIA* 01-MANDANTE*02-MANDATARIA*01-MANDANTE*02-MANDATARIA* 01-MANDANTE*02-MANDATARIA</t>
  </si>
  <si>
    <t>01822940761*05020990874*05686981001*05266220580*DCTSBN59C29A669Q*01952571006*01436670622*02097850594*06078350581*03974031217*00964840672*00974491003*03986690877*05200820875*06265001211*07542790634*04396800759*03312030657*05522531002*02182210845*03176510588*06220891219*03595221007*06845211009*00491370441*01530821212*00105730568*01906340672*10869151000*01850820992*01565180682*05761290823*00947931002*01373380516*05060361002*04945771006*01145980437*04788971002*02584100040*03641281005*00792700627*07919480637*06733521006*06076770723*02764431215*02610940609*08515201005*00750390635*10013701007*02993910799*04908700729*03447320619*01123141002*04449911215*07532191215*08532341008*02201760424*03010690547*02170410993*00894181007*07043911002*00520620600*04036771006*08674911006*05791980724*09586281009*00970430963*05781531214*00788970739*06025851210*04585531009*08674091007*02971810656*04683211215*00893940783*01267310660</t>
  </si>
  <si>
    <t>LIANZA S.R.L.*C.R.F. COSTRUZIONI S.R.L.*SITAI*DE.FI. SRL*DICATALDO SABINO*GI.FE. COSTRUZIONI SRL*EFFE4SRL*M.D.B. IMPIANTI*ITALPROIM*F.LLI FERRARA SRL*ELETTRICA 2000 S.R.L.*I.EL.ET. IMPIANTI ELETTRICI E TELEFONICI*G.P.COSTRUZIONI DEL GEOM. GIUSEPPE PROIETTO &amp; C. S.A.S.*EURO CIPA S.R.L.*TMC TECHNOLOGY SRL*RDP TELECOMUNICAZIONI SRL*BRUNO BARBA IMPIANTI SRL*I.C.G. SRL UNIPERSONALE IOZZINO COSTRUZIONI GENERALI SRL*GIDI IMPIANTI*SICE SRL*ARTIGIANA ROMANA IMPIANTI DI TIBERTI PALMIRO*GIULIANO SRL*CO.GE.IM. S.R.L.*SECURIA SRL*MDS S.R.L.*BRAIN SRL*BELLI SRL*ELETTROIDRAULICA SILVI SRL*M.I.T. SRL*RICORDA S.R.L.*LA TERMO IMPIANTI DI CARCHESIO MASSIMILIANO*WI-FI NET DI DAVIDE DI VITA S.A.S*DAB SISTEMI INTEGRATI S.R.L.*IGE IMPIANTI SRL*ELETTROSTAFF*CO.G.IM.*STACCHIO IMPIANTI SRL*G.I. GENERAL IMPIANTI S.R.L.*SCOTTA S.R.L.*BLASI COSTRUZIONI SRL*DE MASI S.R.L.*GE.MA. IMPIANTI SAS*OIKOS SRL*SISTEC SRL*MOSCARINO S.A.S. DI ERRICO NICOLETTA &amp; C.*LA TERRA SRL*L.G.R. APPALTI S.R.L.*CO.M.I.*CO.GE.BI. SRL*I.T.E.C. SRL*DE CICCO S.A.S. DI DE CICCO ROBERTO &amp; C.*A.F.A. SOCIETY S.R.L.*INTERM - INSTALLAZIONI TERMOMECCANICHE*SITE IMPIANTI S.R.L.*CEITECNO S.R.L.*ACMM*CELLI IMPIANTI SRL*CASTELLANI IMPIANTI SRL*GRAVEGLIA IMPIANTI S.R.L.*MICOR*A.V.S. APPALTI*D'ANGELI RENATO*ROMA COSTRUZIONI APPALTI*CRB SRL*PRODON IMPIANTI TECNOLOGICI S.R.L.*MAIORANA COSTRUZIONI EDILI SRL*GTE*SIT IMPIANTI*SERVECO S.R.L.*C.L.P. COSTRUZIONI SRL*ICET ITALIA SRL*EBI S.R.L. CON UNICO SOCIO*METODA*FOMA SERVICE*GIORDANO SRL*SIPROS SRL</t>
  </si>
  <si>
    <t>06363471001*01856621006</t>
  </si>
  <si>
    <t>TEELCOND IMPIANTI*EMITRON SRL</t>
  </si>
  <si>
    <t>69233923D1</t>
  </si>
  <si>
    <t>Fornitura di energia elettrica presso la sede di Roma</t>
  </si>
  <si>
    <t>06832931007</t>
  </si>
  <si>
    <t>GALA SPA</t>
  </si>
  <si>
    <t>Convenzione con Policlinico Universitario Campus Bio-Medico per l'effettuazione di tamponi rino-faringei per il personale Consob di Roma</t>
  </si>
  <si>
    <t>‭ZF833B3F8A‬</t>
  </si>
  <si>
    <t>TSTAT SRL</t>
  </si>
  <si>
    <t>‭Z6A33F9179‬</t>
  </si>
  <si>
    <t>Acquisto n. 100 kit smartcard, n. 50.000 marche temporali, 500 codici rinnovo certificati FD.</t>
  </si>
  <si>
    <t>‭ZF63362AE6‬</t>
  </si>
  <si>
    <t>Fornitura di n. 5 terminali controllo "Green Pass" sedi Roma e Milano - ODA</t>
  </si>
  <si>
    <t>INFORDATA SISTEMI SRL</t>
  </si>
  <si>
    <t>08050520967*02052230394*02111430357</t>
  </si>
  <si>
    <t>‭88967820C4‬</t>
  </si>
  <si>
    <t>Adesione a convenzione Licenze software multibrand 3 - lotto 4 - Software Redhat durata 36 mesi.</t>
  </si>
  <si>
    <t>‭Z473368DD2‬</t>
  </si>
  <si>
    <t>n. 4 lezioni-evento "invesimenti al tempo della crisi" progetto edutainment e n. 10 lezioni-evento "Occhio alla truffe" Finanza in palcoscenico 2021 - 2022.</t>
  </si>
  <si>
    <t>‭ZF03368D4A‬</t>
  </si>
  <si>
    <t>‭Z093442576‬</t>
  </si>
  <si>
    <t>Intervento di manutenzione ordinaria dei tendaggi del locale Auditorium di Roma.</t>
  </si>
  <si>
    <t>TAP ART DI DIEGO DI FAZIO</t>
  </si>
  <si>
    <t>Z3F33A0107</t>
  </si>
  <si>
    <t>ZE9339FFC9</t>
  </si>
  <si>
    <t>Conv.Consip 'Licenze sw multibrand 3' L3 - Nuove licenze Filenet P8</t>
  </si>
  <si>
    <t>9000449D77</t>
  </si>
  <si>
    <t>Servizio di supporto e manutenzione delle licenze d'uso Oracle anno 2022</t>
  </si>
  <si>
    <t>9001550A0B</t>
  </si>
  <si>
    <t>Z933451D75</t>
  </si>
  <si>
    <t>Sottoscrizione del prodotto “Liferay Enterprise Search di Produzione” per 30 mesi</t>
  </si>
  <si>
    <t>ZA233C78A9</t>
  </si>
  <si>
    <t>Formazione sul software Filenet P8</t>
  </si>
  <si>
    <t>02279100545*05231661009*04303141008</t>
  </si>
  <si>
    <t>PA EVOLUTION S.r.l.* R1 S.p.A.* NSR S.r.l.</t>
  </si>
  <si>
    <t>Banca dati "Custom Benchmarking Services" anno 2021 e 2022</t>
  </si>
  <si>
    <t>‭Z473354C3A‬</t>
  </si>
  <si>
    <t>Procedura negoziata ex art. 63, comma 2, lett. b), sub 3 - Banca dati Infront Professional Terminal - anno 2022.</t>
  </si>
  <si>
    <t>Infront Italia S.r.l.</t>
  </si>
  <si>
    <t>‭Z40335FFBA‬</t>
  </si>
  <si>
    <t>Adesione a CERTFin anno 2022.</t>
  </si>
  <si>
    <t>‭ZF53360078‬</t>
  </si>
  <si>
    <t>Adesione a Osservatorio Business Continuity anno 2022.</t>
  </si>
  <si>
    <t>‭ZDA3348E6B‬</t>
  </si>
  <si>
    <t>Procedura negoziata ex art. 63, comma 2, lett. b) sub 3 per l'abbonamento banca dati Telemaco e EBR anno 2022.</t>
  </si>
  <si>
    <t>'02313821007</t>
  </si>
  <si>
    <t>Infocamere - società consortile di informatica delle camere di commercio italiane per azioni</t>
  </si>
  <si>
    <t>‭Z0F3346378‬</t>
  </si>
  <si>
    <t>Procedura negoziata ex art. 63 comma 2 lett. b) sub 3 per l'affidamento alla Ice data service Italy del servizio di abbonamento alla banca dati BackOnline per l'anno 2022.</t>
  </si>
  <si>
    <t>Ice data service Italy S.r.l.</t>
  </si>
  <si>
    <t>‭ZC233461B6‬</t>
  </si>
  <si>
    <t>Procedura negoziata ex art. 63 comma 2 lett. b sub 3 per l'affidamento alla Ice data service Italy s.r.l. del servizio di abbonamento alla banca dati KeyData loader per l'anno 2022.</t>
  </si>
  <si>
    <t>Ice data service Italy s.r.l.</t>
  </si>
  <si>
    <t>‭Z1C335458A‬</t>
  </si>
  <si>
    <t>Procedura negoziata ex art. 63 comma 2 lett. b) dub 3 per l'affidamento alla Infront Italia s.r.l. del servizio di abbonamento alla Banca dati Market Connect Web - anno 2022.</t>
  </si>
  <si>
    <t>‭ZF7336601D‬</t>
  </si>
  <si>
    <t>Procedura negoziata ex art. 63 comma 2 lett. b sub 3 per l'affidamento alla Genio Business S.r.l. del servizio di accesso alla banca dati "Genio Compliance"</t>
  </si>
  <si>
    <t>'01739090460</t>
  </si>
  <si>
    <t>Genio Business S.r.l.</t>
  </si>
  <si>
    <t>‭892453466F‬</t>
  </si>
  <si>
    <t>Acquisizione licenze d¿uso SAS mediante la Convenzione CONSIP Licenze Software</t>
  </si>
  <si>
    <t>R1 S.p.A.</t>
  </si>
  <si>
    <t>‭Z0733C1022‬</t>
  </si>
  <si>
    <t>Procedura negoziata senza previa pubblicazione di un bando di gara, ex art. 63, comma 2, lett. b), sub 3 del d.lgs. 50 del 2016 s.m.i. affidamento del servizio di accesso alla banca dati Data Feed Morningstar dalla Morningstar Italy S.r.l.</t>
  </si>
  <si>
    <t>Morningstar Italy S.r.l.</t>
  </si>
  <si>
    <t>‭8955232B38‬</t>
  </si>
  <si>
    <t>Procedura negoziata ex art. 63, comma 2, tramite Trattativa diretta sul MEPA per l'acquisizione degli applicativi informatici "Orbis" con un accesso con interfaccia API -  anno 2022.</t>
  </si>
  <si>
    <t>Artemisia S.p.a.</t>
  </si>
  <si>
    <t>‭Z1133C1E98‬</t>
  </si>
  <si>
    <t>Convenzione Test sierologici e Tamponi molecolari dipendenti Milano dal 1° gennaio 2022 al 30 giugno 2022.</t>
  </si>
  <si>
    <t>‭889744972F‬</t>
  </si>
  <si>
    <t>Rinnovo della manuntenzione di n. 425 licenze Filenet P8,  dal 01 febbraio 2022 al 31 gennaio 2023.</t>
  </si>
  <si>
    <t>‭8974692620‬</t>
  </si>
  <si>
    <t>Procedura negoziata, senz previa pubblicazione di un bando, ex art. 63, comma 2, lett. b) per il rinnovo del servizio di accesso alla banca dati DMC Manager distribuita da Dealogic Limited</t>
  </si>
  <si>
    <t>estero</t>
  </si>
  <si>
    <t>dealogic limited</t>
  </si>
  <si>
    <t>‭ZE6339FEFA‬</t>
  </si>
  <si>
    <t>Abbonamento al notiziario ADN Kronos anno 2022.</t>
  </si>
  <si>
    <t>‭Z68339FF55‬</t>
  </si>
  <si>
    <t>Abbonamento al notiziario ASKANEWS anno 2022.</t>
  </si>
  <si>
    <t>‭Z7633A002A‬</t>
  </si>
  <si>
    <t>Abbonamento al notiziario ANSA anno 2022.</t>
  </si>
  <si>
    <t>Noleggio antenna parabolica "ANSA" anno 2022.</t>
  </si>
  <si>
    <t>‭8956145CA6‬</t>
  </si>
  <si>
    <t>Abbonamento notiziario RCO-RADIOCOR anno 2022.</t>
  </si>
  <si>
    <t>‭8780252D27‬</t>
  </si>
  <si>
    <t>IBM ITALIA SPA</t>
  </si>
  <si>
    <t>‭8983352097‬</t>
  </si>
  <si>
    <t>Procedura negoziata ai sensi dell¿art. 63, comma 2, lett. b), sub 3 del d.lgs. 50/2016</t>
  </si>
  <si>
    <t>Refinitiv Italy S.p.A.</t>
  </si>
  <si>
    <t>‭Z59347467F‬</t>
  </si>
  <si>
    <t>Affidamento diretto, ex art. 1, comma 2, lett. a), della legge n. 120 del 2020 per l¿acquisizione di due licenze Financial Refinitiv ad accesso individuale (Eikon Premium) per l¿anno 2022</t>
  </si>
  <si>
    <t>‭Z313459813‬</t>
  </si>
  <si>
    <t>Ripristino delle coperture aggettanti e dei frontalini interni dei terrazzi lato via Monteverdi, sede di Roma.</t>
  </si>
  <si>
    <t>IMPRESA EDILE DI PICCHETTA CARLO</t>
  </si>
  <si>
    <t>‭9058040313‬</t>
  </si>
  <si>
    <t>00301380663*</t>
  </si>
  <si>
    <t>MARSICA EDILSTRADE S.N.C.*GERICA SRL</t>
  </si>
  <si>
    <t>GERICA SRL</t>
  </si>
  <si>
    <t>‭8924698DC3‬</t>
  </si>
  <si>
    <t>Servizio supporto e manutenzione software Business Object  01 gennaio 2022- 31 dicembre 2023 - 1 offerta</t>
  </si>
  <si>
    <t>SIDI S.r.l.</t>
  </si>
  <si>
    <t>SIDI SRL</t>
  </si>
  <si>
    <t>01680600333*02717790212*05231661009*04755861004*02508100928</t>
  </si>
  <si>
    <t>CED Cassazione</t>
  </si>
  <si>
    <t>KORA SISTEMI INFORMATICI S.R.L.*KAY SYSTEMS ITALIA S.R.L.*GD GRAFIDATA S.R.L.*GWAY S.R.L.</t>
  </si>
  <si>
    <t>02048930206*05380651009*02991230588*11673301005</t>
  </si>
  <si>
    <t>02991230588</t>
  </si>
  <si>
    <t>GD GRAFIDATA S.R.L.</t>
  </si>
  <si>
    <t>Acquisizione aggiornamenti software 7xSTATA/16 e 2xSTATA/12 a STATA/17 (9)</t>
  </si>
  <si>
    <t>901466835E</t>
  </si>
  <si>
    <t xml:space="preserve">Manutenzione specialistica MELIS A1 Replace Multi </t>
  </si>
  <si>
    <t>Abbonamento al notiziario Italian News Service</t>
  </si>
  <si>
    <t>Abbonamento al notiziario Breakingviews</t>
  </si>
  <si>
    <t>reuters</t>
  </si>
  <si>
    <t>Esercizio dell'opzione di rinnovo del contratto per il servizio di traduzione di atti e documenti inerenti all'attività istituzionale della CONSOB dal 01 ottobre 2021 al 30 settembre 2023.</t>
  </si>
  <si>
    <t>Acquisto 1.500 licenze Software antivirus SEP (Symantec Endpoint Protection) e relativi servizi di manutenzione - 1 Giugno 2020 31 maggio 2021 Esercitata opzione di proroga per ulteriori 12 mesi (€ 16,065,00) - 01/06/2021-31/05/2022</t>
  </si>
  <si>
    <t>Servizio di Internet Service Provider (connettività) nell’ambito del contratto esecutivo del Contratto Quadro OPA (SPC2) + Acquisizione canale comunicazione a 10 Gbps per collegamento informatico sedi (dal 10/9/2019)</t>
  </si>
  <si>
    <t>Servizi di assistenza sanitaria e di medicina preventiva (check-up) per il personale in servizio e in quiescenza della CONSOB e dell’AGCM- CIG derivato Consob da CIG Lotto 1 Consob 755320806D prorogato ex 106, c. 11 fino al 30/06/2022</t>
  </si>
  <si>
    <t>Sistema dedicato alla vigilanza sui
mercati finanziari (“ARGO PRO”) e rinnovo della relativa convenzione con Borsa Italiana S.p.A.
Italiana S.p.A. 01/09/2021- 28/02/2024.</t>
  </si>
  <si>
    <r>
      <t xml:space="preserve">Servizio di formazione (n. 37 giornate </t>
    </r>
    <r>
      <rPr>
        <i/>
        <sz val="11"/>
        <rFont val="Calibri"/>
        <family val="2"/>
        <scheme val="minor"/>
      </rPr>
      <t xml:space="preserve">training on the job) </t>
    </r>
    <r>
      <rPr>
        <sz val="11"/>
        <rFont val="Calibri"/>
        <family val="2"/>
        <scheme val="minor"/>
      </rPr>
      <t>finalizzato all'analisi dei dati relativi ai PRIIPs contenuti nei KIDs</t>
    </r>
  </si>
  <si>
    <t>PCCCRL64D24H501K</t>
  </si>
  <si>
    <t xml:space="preserve">Acquisizione di una nuova soluzione antimalware, manutenzione e supporto on call e supporto a consumo 2021-2026 (appalto con BDI) - CIG padre 83829640BD </t>
  </si>
  <si>
    <t>Adesione Convenzione “Consip Tecnologia Server 2” Lotto 4 - 10 server HP + 5 anni manutenzione</t>
  </si>
  <si>
    <t>Adesione Convenzione “Consip Tecnologia Server 2” Lotto 3 -  2 server DELL + 5 anni manutenzione</t>
  </si>
  <si>
    <t>Banca dati Bloomberg 2 licenze (RM-MI) 2021-2023  biennale dal 01 giugno 2021 al 31 maggio 2023</t>
  </si>
  <si>
    <t>Corso di formazione on-line di 36 ore per il personale dirigente della Consob</t>
  </si>
  <si>
    <t>n. 4 lezioni-evento "investimenti al tempo della crisi" progetto edutainment e n. 10 lezioni-evento "Occhio alla truffe" Finanza in palcoscenico 2021 - 2022.</t>
  </si>
  <si>
    <t>00768340580</t>
  </si>
  <si>
    <t>01066780584</t>
  </si>
  <si>
    <t>ZDA3441D15</t>
  </si>
  <si>
    <t>Convenzione test sierologici Roma (Covid-19)</t>
  </si>
  <si>
    <t>Bios Spa</t>
  </si>
  <si>
    <t>ZC432F5117</t>
  </si>
  <si>
    <t>Acquisizione di dispositivi di
connessione di rete (“switch”),
componenti accessori e servizi
complementari per le infrastrutture
informatiche delle sedi di Roma e Milano</t>
  </si>
  <si>
    <t>02824320176*05032840968*00488410010*01803850401</t>
  </si>
  <si>
    <t>Lutech spa*Matic Mind spa*Telecom Italia spa*Vem Sistemi spa</t>
  </si>
  <si>
    <t>Z2E3490AAB</t>
  </si>
  <si>
    <t>Fornitura carburante - Sede Consob di Roma (AQ Consip "Fuel Card 2")</t>
  </si>
  <si>
    <t>Italiana Petroli spa</t>
  </si>
  <si>
    <t>Rinnovo atto integrativo al contratto per i “Servizi di assistenza sanitaria e di medicina preventiva per il personale in servizio e in quiescenza della Consob” per la copertura dei rischi legati al Covid-19 per il periodo 1.4.2021- 31.3.2022</t>
  </si>
  <si>
    <t>quota CONSOB del contratto per la vigilanza armata fissa presso la sede di Roma comprese aree condominiali CONSOB-AGCM (inclusa opzione di proroga)(CIG derivato CONSOB 8660984618)- Lotto 5 (CIG 8009713045) della gara svolta da BdI in qualità di SA</t>
  </si>
  <si>
    <t>‭Z1A35353B8‬</t>
  </si>
  <si>
    <t>IPZS oneri di pubblicazione avviso di aggiudicazione licenze ORACLE 2022 su Gazzetta Ufficiale Repubblica italiana</t>
  </si>
  <si>
    <t>Istituto Poligrafico Zecca dello Stato</t>
  </si>
  <si>
    <t>‭Z3B359E450‬</t>
  </si>
  <si>
    <t>Manutenzione ed estensione della garanzia n. 3 defibrillatori in dotazione presso le sedi di Roma e Milano.</t>
  </si>
  <si>
    <t>peretti group srl</t>
  </si>
  <si>
    <t>PERETTI GROUP SRL</t>
  </si>
  <si>
    <t>‭ZEF353F800‬</t>
  </si>
  <si>
    <t>Adempimenti pubblicitari post aggiudicazione Oracle 2022 su "La Repubblica" ed. locale Roma (A. Manzoni and Co. S.p.A)</t>
  </si>
  <si>
    <t>A. Manzoni and Co. S.p.A</t>
  </si>
  <si>
    <t>‭Z58355CD25‬</t>
  </si>
  <si>
    <t>Progetto I1 - n 8 giornate di supporto specialistico prodotto Axway Synchrony Gateway.</t>
  </si>
  <si>
    <t>‭9098344EF9‬</t>
  </si>
  <si>
    <t>Acquisizione di n. 89 caselle di posta elettronica certificata (PEC) e servizio di supporto operativo 01 marzo 2022 - 28 febbraio 2025.</t>
  </si>
  <si>
    <t>‭Z9C353EF5B‬</t>
  </si>
  <si>
    <t>Adempimenti pubblicitari post aggiudicazione Oracle 2022 su ItaliaOggi (Class ed. S.p.A)</t>
  </si>
  <si>
    <t>Class editori S.p.A.</t>
  </si>
  <si>
    <t>‭Z15353ED49‬</t>
  </si>
  <si>
    <t>Adempimenti pubblicitari post aggiudicazione Oracle 2022 su "Il Sole 24 ore" (System24 - Il sole 24 ore. S.p.A)</t>
  </si>
  <si>
    <t>System24 - Il Sole 24 S.p.A.</t>
  </si>
  <si>
    <t>‭91507551EA‬</t>
  </si>
  <si>
    <t>Manutenzione e supporto software DPS backup DELL EMC, 22 marzo 2022 - 21 marzo 2024</t>
  </si>
  <si>
    <t>‭9059254CE3‬</t>
  </si>
  <si>
    <t>Servizio di indagine e approfondimento "l'approccio alla finanza e agli investimenti delle famiglie italiane" (GFK) - anno 2022.</t>
  </si>
  <si>
    <t>GFK Italia S.r.l.</t>
  </si>
  <si>
    <t>‭Z60355299A‬</t>
  </si>
  <si>
    <t>Registrazione e trascrizione audio con dispositivo CABOLO con assistenza e manutenzione per 36 mesi.</t>
  </si>
  <si>
    <t>Formazione Intelligenza Artificiale destinata al personale della DIF, Febbraio-luglio 2022.</t>
  </si>
  <si>
    <t>‭Z9E358B0A8‬</t>
  </si>
  <si>
    <t>Fornitura e installazione software per centralinisti videolesi Roma e Milano.</t>
  </si>
  <si>
    <t>TECHNO CENTER S.P.A.</t>
  </si>
  <si>
    <t>‭Z663553ED4‬</t>
  </si>
  <si>
    <t>Affidamento, previa indagine di mercato, del servizio di progettazione e realizzazione di un nuovo visual grafico per la Relazione annuale dell'ACF, espletato tramite trattativa diretta sul M.E.P.A..</t>
  </si>
  <si>
    <t>Genesi S.r.l.</t>
  </si>
  <si>
    <t>GENESI S.R.L.</t>
  </si>
  <si>
    <t>‭Z43353F7B9‬</t>
  </si>
  <si>
    <t>Adempimenti pubblicitari post aggiudicazione Oracle 2022 su "Il corriere della sera" ed. locale Roma (CairoRCS media S.p.A.)</t>
  </si>
  <si>
    <t>CairoRCS Media S.p.A.</t>
  </si>
  <si>
    <t>ZBC35B7E9A</t>
  </si>
  <si>
    <t>affidamento proroga copertura Covid-19 polizza pandemic</t>
  </si>
  <si>
    <t>‭Z2134CC806‬</t>
  </si>
  <si>
    <t>SIFIC Oneri di pubblicazionen.  4 quotidiani aggiudicazione Refinitiv Italy 2022.</t>
  </si>
  <si>
    <t>Sific S.r.l.</t>
  </si>
  <si>
    <t>EDITRICE SIFIC SRL - GAZZETTA ASTE E APPALTI PUBBLICI</t>
  </si>
  <si>
    <t>‭ZE434CC7A3‬</t>
  </si>
  <si>
    <t>System 24 - il sole 24 ore S.p.A. _ Oneri di pubblicazionen.  4 quotidiani aggiudicazione Refinitiv Italy 2022.</t>
  </si>
  <si>
    <t>Il Sole 24 ore S.p.A. - System24</t>
  </si>
  <si>
    <t>‭ZAC34CC740‬</t>
  </si>
  <si>
    <t>PIEMME SpA _ Oneri di pubblicazionen.  4 quotidiani aggiudicazione Refinitiv Italy 2022.</t>
  </si>
  <si>
    <t>PIEMME - CONCESSIONARIA DI PUBBLICITA' SPA</t>
  </si>
  <si>
    <t>‭Z7134C4793‬</t>
  </si>
  <si>
    <t>Oneri di pubblicazione GURI aggiudicazione Refinitiv Italy 2022.</t>
  </si>
  <si>
    <t>ZDD34CC6BB</t>
  </si>
  <si>
    <t>9074339D6C</t>
  </si>
  <si>
    <t>9180047E6C</t>
  </si>
  <si>
    <t>‭ZE527CA841‬</t>
  </si>
  <si>
    <t>n. 4 Fuel card per la fornitura di carburante autovetture di Roma gennaio 2022 - 30 novembre 2024.</t>
  </si>
  <si>
    <t>Italiana Petroli S.p.A.</t>
  </si>
  <si>
    <t>CAIRORCS MEDIA S.P.A. _ Oneri di pubblicazionen.  4 quotidiani aggiudicazione Refinitiv Italy 2022.</t>
  </si>
  <si>
    <t>Banca dati Bloomberg 3 licenze piu allineamento scadenze al 31 maggio 2023</t>
  </si>
  <si>
    <t>Noleggio annuale software Brokerinfo 22-23</t>
  </si>
  <si>
    <t>Z2B35C613A</t>
  </si>
  <si>
    <t>Riparazione fotocopiatrice Multifuzione "Olivetti"</t>
  </si>
  <si>
    <t>Olivetti s.p.A.</t>
  </si>
  <si>
    <t>Z4135C3FF0</t>
  </si>
  <si>
    <t>Acquisizione dono ricordo da riconoscere al personale in occasione del trentennale di lavoro</t>
  </si>
  <si>
    <t>03552260246</t>
  </si>
  <si>
    <t>Elmo &amp; Montegrappa S.p.A.</t>
  </si>
  <si>
    <t>ZB235BECA9</t>
  </si>
  <si>
    <t>Percorsi per le Competenze Trasversali e per l’Orientamento (PCTO) – ex Alternanza Scuola-Lavoro – A.S. 2021-2022: Acquisto gadget ricordo per gli studenti</t>
  </si>
  <si>
    <t>07109591003*07563710636</t>
  </si>
  <si>
    <t>Kuvera S.p.A.</t>
  </si>
  <si>
    <t>07563710636</t>
  </si>
  <si>
    <t>ZDF3585267</t>
  </si>
  <si>
    <t>05004231006</t>
  </si>
  <si>
    <t>F.B. Arredamenti Contract S.r.l.</t>
  </si>
  <si>
    <t>Piresti S.r.l.*KuveraS.p.A.</t>
  </si>
  <si>
    <t>Fornitura di n. 9 toghe complete di accessori</t>
  </si>
  <si>
    <t>‭9011980927‬</t>
  </si>
  <si>
    <t>Servizio di deposito e archiviazione della documentazione istituzionale, sede di Milano (lotto 2) dal 01 maggio 2022 al 30 aprile 2025.</t>
  </si>
  <si>
    <t>06378620014*02782820340*05195930580*07645580965*02054100678*10729070150*04345600482*08934821003</t>
  </si>
  <si>
    <t>ARCOBALENO COOPERATIVA SOCIALE*BATTIONI LOGISTICA S.R.L.*BUCAP S.P.A.*FDM BUSINESS SERVICES S.R.L. A SOCIO UNICO*ISPAR S.R.L.*ITALARCHIVI S.R.L.*MARNO S.R.L.*MOVING SERVICE PARTNERSHIP S.P.A.</t>
  </si>
  <si>
    <t>‭901197228F‬</t>
  </si>
  <si>
    <t>Servizio di deposito e archiviazione della documentazione istituzionale, sede di Roma (lotto1) dal 01 maggio 2022 al 30 aprile 2025.</t>
  </si>
  <si>
    <t>11549981006*06378620014*02782820340*05195930580*00700380603*07645580965*02054100678*10729070150*04345600482*08934821003*01198700773</t>
  </si>
  <si>
    <t>ALBA S.R.L.*ARCOBALENO COOPERATIVA SOCIALE*BATTIONI LOGISTICA SRL*BUCAP S.P.A.*DE VELLIS SERVIZI GLOBALI S.R.L.*FDM BUSINESS SERVICES S.R.L.*ISPAR S.R.L.*ITALARCHIVI S.R.L.*MARNO S.R.L.*MOVING SERVICE PARTNERSHIP S.P.A.*STELLA ALL IN ONE S.R.L.</t>
  </si>
  <si>
    <t>Cassa PreviMed
– Cassa Sanitaria Integrativa al Servizio Sanitario Nazionale (già CASSA RBM SALUTE)</t>
  </si>
  <si>
    <t>89995653FA</t>
  </si>
  <si>
    <t>RDO ACCORDO QUADRO MANUTENZIONE EDILE CONSOB _AGCM 2021 - CIG LOTTO 1 89995653FA lotto 2 Agcm CIG (8999615D3A)</t>
  </si>
  <si>
    <t>ZED34CF920</t>
  </si>
  <si>
    <t>Servizio di assistenza tecnica e manutenzione software per la macchina
affrancatrice Ascom Hasler Smile per l’anno 2022</t>
  </si>
  <si>
    <t>03094350612</t>
  </si>
  <si>
    <t>AGVAUTOMAZIONE S.A.S DI ANTONINO DI FEOLA E C.</t>
  </si>
  <si>
    <t>ZED33F6462</t>
  </si>
  <si>
    <t>Convenzione tamponi molecolari Roma (Covid-19)</t>
  </si>
  <si>
    <t>97087620585</t>
  </si>
  <si>
    <t>Campus Bio-Medico di Roma</t>
  </si>
  <si>
    <t>Z8633C1FBC</t>
  </si>
  <si>
    <t>Convenzione tamponi rapidi e tamponi molecolari Roma (Covid-19)</t>
  </si>
  <si>
    <t>ZB133D13B2</t>
  </si>
  <si>
    <t>Convenzione tamponi rapidi Roma (Covid-19)</t>
  </si>
  <si>
    <t>Farmacia Dott. Massimo Bagnarelli</t>
  </si>
  <si>
    <t>8993899040</t>
  </si>
  <si>
    <t>Fornitura di apparati Netapp per il potenziamento dello storage di Roma</t>
  </si>
  <si>
    <t>Be team srl*NTS Italy srl*R1 spa*Softway srl*Tiscali Italia spa</t>
  </si>
  <si>
    <t>R1 spa</t>
  </si>
  <si>
    <t>Z6633611D0</t>
  </si>
  <si>
    <t>Fornitura di mascherine chirurgiche e mascherineFFP2 per le sedi Consob di Roma e di Milano</t>
  </si>
  <si>
    <t>BLUEBAG ITALIA srl*POLONORD ADESTE srl*THD spa</t>
  </si>
  <si>
    <t>POLONORD ADESTE srl</t>
  </si>
  <si>
    <t>Z5333D74EB</t>
  </si>
  <si>
    <t>Rinnovo licenza di esercizio applicativo "Trend Micro Deep Discovery" e servizio di supporto remoto</t>
  </si>
  <si>
    <t>03349070361</t>
  </si>
  <si>
    <t xml:space="preserve">IFICONSULTING srl </t>
  </si>
  <si>
    <t>ZE3333B247</t>
  </si>
  <si>
    <t>Fornitura della fornitura della piattaforma telematica di negoziazione “TuttoGare”</t>
  </si>
  <si>
    <t>Studio Amica srlu</t>
  </si>
  <si>
    <t>Noleggo di nr. 3 Ford Focus per le sedi Consob di Roma e di Milano</t>
  </si>
  <si>
    <t>Fornitura di buoni pasto elettronici per il personale della sede Consob di Roma</t>
  </si>
  <si>
    <t>Edenred Italia Srl</t>
  </si>
  <si>
    <t>9118896F05</t>
  </si>
  <si>
    <t xml:space="preserve">servizio Unified Enterprise Support </t>
  </si>
  <si>
    <t>08106710158</t>
  </si>
  <si>
    <t xml:space="preserve">Microsoft Italia srl </t>
  </si>
  <si>
    <t>9163194AE4</t>
  </si>
  <si>
    <t>servizio manutenzione Oracle Supercluster</t>
  </si>
  <si>
    <t>Z1834F2191</t>
  </si>
  <si>
    <t>GEDI Digital srl</t>
  </si>
  <si>
    <t>Z22352784A</t>
  </si>
  <si>
    <t>Fornitura di quotidiani e periodici cartacei presso la sede Consob di Roma 2022/23</t>
  </si>
  <si>
    <t>Z38359611A</t>
  </si>
  <si>
    <t>N. 30 abbonamenti digitali annuali al 'Corriere della Sera' 2022/23</t>
  </si>
  <si>
    <t>N. 40 abbonamenti annuali digitali al servizio "la Repubblica +" 15/02/2022-14/02/2023</t>
  </si>
  <si>
    <t>Z5C34FFBE9</t>
  </si>
  <si>
    <t>Fornitura di n. 1.680 risme di carta ad uso stampa, riciclata al 100% formato A4, per
le esigenze della sede Consob di Roma</t>
  </si>
  <si>
    <t>Decart Srl</t>
  </si>
  <si>
    <t>PROCEDURA NEGOZIATA AI SENSI DELL'ART. 1, COMMA 2, LETT. B), D.L.
76/2020, CONV. IN L. 120/2020 PER L’AFFIDAMENTO DEI LAVORI DI
RIQUALIFICAZIONE IMPIANTISTICA DELL’AUDITORIUM CONDIVISO DA
CONSOB E AGCM PRESSO L’IMMOBILE SITO IN ROMA + aumento del quinto per euro 17.575,79</t>
  </si>
  <si>
    <t>Servizio di ritiro/prelievo, trasporto, conferimento e smaltimento dei rifiuti presenti nei locali condominiali della sede di Roma.+ aumento del quinto (euro 9.900,00)</t>
  </si>
  <si>
    <t>Accordo quadro, ex art. 54, comma 3, del d.lgs. 50/2016 s.m.i., interventi di manutenzione edile Consob e Agcm (Lotto 1 Consob) - CIG derivato da CIG Consob 7629964D77 con aumento del quinto (euro 66.000,00) e proroga tecnica</t>
  </si>
  <si>
    <t>AMOROSO GIACOMO &amp; C. S.N.C.*C.E.S.PE. SRL*CMS COSTRUZIONI 2008 SRL*COEFIN S.R.L.*COGEA APPALTI S.R.L.*COSTRUZIONI MERIDIONALI SRL*DI CATERINO GIUSEPPE*EDIL SCAVIL SRL*GALADINI &amp; C. SRL*GHECO COSTRUZIONI GENERALI SRL*GR.AN.APPALTI ITALIA SRL*IMPRESALES S.R.L.*P COSTRUZIONI SRL*P.R. COSTRUZIONI SRL*RI.MA.TEC. S.R.L.*ROMAPPALTI SRL A SOCIO UNICO*SPROVIERI S.R.L.*TUSCANO GROUP SRLS*VONAX GROUP SRLS*ZARA APPALTI SRL</t>
  </si>
  <si>
    <t>01897170641*00179490594*09944981001*12088001008*02839880594*03858691219*02042860615*01915300162*00241140565*13527681004*03608700617*03004790840*02681960601*06851821212*01502340332*09130041008*00172800781*03015190808*CCRLSN70B18L844B*03921070615</t>
  </si>
  <si>
    <t>Servizi di telefonia fissa per le sedi Consob di Roma e Milano (conv. Consip 'Telefonia fissa 5', lotto unico) - scadenza al 2/10/21  prorogata fino al 02/10/2022</t>
  </si>
  <si>
    <t>Servizi di sviluppo, manutenzione e gestione del Sistema informativo della CONSOB. Scadenza prorogata al 30 giugno 2020 - prorogata fino al 31 ottobre 2020</t>
  </si>
  <si>
    <t>5806926AEB</t>
  </si>
  <si>
    <t>Adesione alla convenzione Consip "Facility Management 3", Lotto 2 per le sedi di Milano</t>
  </si>
  <si>
    <t xml:space="preserve">05850080630*06751431211 </t>
  </si>
  <si>
    <t>RTI ROMEO GESTIONI SPA*CONSORZIO STABILE ROMEO FACILITY SERVICES 2010</t>
  </si>
  <si>
    <t>Convenzione, ex art. 22, comma 9, D.L. 90/2014, con il Comune di Milano avente ad oggetto la concessione d'uso dell'immobile di Via Rovello 6, in Milano</t>
  </si>
  <si>
    <t>01199250158</t>
  </si>
  <si>
    <t>Comune di Milano</t>
  </si>
  <si>
    <t>Z70210F841</t>
  </si>
  <si>
    <t>Servizi di catering e altri servizi accessori per conferenza stampa "Digitalizzazione dei processi di intermediazione finanziaria" (Milano, 5 dicembre 2017)</t>
  </si>
  <si>
    <t>07002030968</t>
  </si>
  <si>
    <t>COPERNICO SRL</t>
  </si>
  <si>
    <t>Z19214D797</t>
  </si>
  <si>
    <t>Noleggio di n. 3 fotocopiatrici multifunzione per la sede Consob di Milano - via Broletto 7 tramite convenzione Consip</t>
  </si>
  <si>
    <t>09275090158</t>
  </si>
  <si>
    <t>SHARP ELECTRONICS ITALIA SPA</t>
  </si>
  <si>
    <t>73806912E4</t>
  </si>
  <si>
    <t>Fornitura di buoni pasto elettronici per le sedi Consob di Milano mediante adesione alla convenzione Consip "Buoni pasto elettronici 1", lotto 1</t>
  </si>
  <si>
    <t>Edenred Italia srl</t>
  </si>
  <si>
    <t>Z8627CA91F</t>
  </si>
  <si>
    <t>Fornitura di carburante tramite fuel card per le sedi Consob di Milano - AQ Consip "Fuel card 1"</t>
  </si>
  <si>
    <t>00435970587</t>
  </si>
  <si>
    <t>Kuwait Petroleum Italia spa</t>
  </si>
  <si>
    <t>Z2F2988BFF</t>
  </si>
  <si>
    <t>Uso e manutenzione del collegamento telematico in fibra ottica tra le sedi Consob di Milano</t>
  </si>
  <si>
    <t>Servizio di corriere espresso tra le sedi di Roma e di Milano - Anni 2020-22</t>
  </si>
  <si>
    <t>12122771004*12321621000*01273040129</t>
  </si>
  <si>
    <t>Defendini Logistica srl*DNA Group srl*TNT Global Express srl</t>
  </si>
  <si>
    <t>12321621000</t>
  </si>
  <si>
    <t xml:space="preserve">DNA GROUP SRL </t>
  </si>
  <si>
    <t>Z15292F74F</t>
  </si>
  <si>
    <t>Noleggio in conv. Consip di n. 3 fotocopiatrici multifunzione per la sede Consob di Milano, via Rovello 6</t>
  </si>
  <si>
    <t>Olivetti spa</t>
  </si>
  <si>
    <t>7991852CE4</t>
  </si>
  <si>
    <t>Accordo quadro lavori di manutenzione edile presso le sedi Consob di Milano</t>
  </si>
  <si>
    <t>05215071001*08575211001*00511140865*03757390632*01588640621*01194720437*02578600849*01708880172*03863740241*LGRLNZ55M15L131I*01949350746*04827180656*05074681007*03261370369*01769650761</t>
  </si>
  <si>
    <t>Capitolium Conservazionerestauro di R. Bordin Snc*Co.Fa.M. Srl*Consorzio Imprese Provinciali Artigianato Ennese C.I.P.A.E. S.Coop.*Crispino e Bova Srl*Edil Progress Srls*Edilfiastra Snc di Lucarini Venanzio &amp; Co.*FG Costruzioni Restauro Srl*Impresa Edile Eredi Pezzotti Giacomo Snc*Impresa Tasca Srl*Lo Grasso Lorenzo*Marra Srl*Prog. Res Srl*SLP Srl*T.M. Costruzioni Srl*The Wall Costruzioni Srl a socio unico</t>
  </si>
  <si>
    <t>04827180656</t>
  </si>
  <si>
    <t>Prog.Res S.r.l.</t>
  </si>
  <si>
    <t>Z0C2A664C3</t>
  </si>
  <si>
    <t>Servizi per la gestione integrata della salute e della sicurezza sui luoghi di lavoro presso le sedi di Milano (contratto "ponte")</t>
  </si>
  <si>
    <t>8110530D13</t>
  </si>
  <si>
    <r>
      <t xml:space="preserve">Abbonamenti triennali cartacei e digitali al quotidiano </t>
    </r>
    <r>
      <rPr>
        <i/>
        <sz val="11"/>
        <rFont val="Calibri"/>
        <family val="2"/>
        <scheme val="minor"/>
      </rPr>
      <t>Il Sole 24 Ore</t>
    </r>
  </si>
  <si>
    <t>Il Sole 24 Ore spa</t>
  </si>
  <si>
    <t>Z172C3DE79</t>
  </si>
  <si>
    <t>Noleggio - LOTTO 3- n.1 fotocopiatrice a colori - Adesione convenzione Consip "Apparecchiature multifunzione 31 - noleggio " dal 1° maggio 2020 al 30 aprile 2025 - MILANO</t>
  </si>
  <si>
    <t>01788080156</t>
  </si>
  <si>
    <t>ZF02C3DF1D</t>
  </si>
  <si>
    <t>Noleggio - LOTTO 1- n. 7
fotocopiatrici
mutlifunzione - Adesione
convenzione Consip
"Apparecchiature
multifunzione 31 -
noleggio " dal 1° maggio
2020 al 30 aprile 2025 -
MILANO</t>
  </si>
  <si>
    <t>8269676086</t>
  </si>
  <si>
    <t>Servizio sostitutivo di mensa mediante buoni pasto elettronici per la sede Consob di Milano nelle more dell'attivazione della convenzione Consip "Buoni pasto 9"</t>
  </si>
  <si>
    <t>8272093B15</t>
  </si>
  <si>
    <t>Accordo quadro per servizi di catering presso le sedi Consob di Milano</t>
  </si>
  <si>
    <t>02977600135*07200021009*04956420964*04991070485*01647310562*13008381009</t>
  </si>
  <si>
    <t xml:space="preserve"> ILPARTYCOLARE SRL*LA PICCOLA GIAN.DES.*OLYMPIA SRL*PIRENE SRL*PROMOTUSCIA VIAGGI E CONGRESSI SRL*VERTEC SRL</t>
  </si>
  <si>
    <t>02977600135</t>
  </si>
  <si>
    <t>ILPARTYCOLARE SRL</t>
  </si>
  <si>
    <t>8330923F21</t>
  </si>
  <si>
    <t>Affidamento in concessione del servizio di gestione di distributori automatici di bevande e prodotti alimentari presso le sedi Consob di Milano (Lotto 2)</t>
  </si>
  <si>
    <t>ZAF2DCAACC</t>
  </si>
  <si>
    <t>Manutenzione triennale ordinaria programmata e certificazione di n. 4 “linee vita” presso le sedi Consob di Milano</t>
  </si>
  <si>
    <t>07771580961</t>
  </si>
  <si>
    <t>GRIMM Service Linee srl</t>
  </si>
  <si>
    <t>Z062E32E20</t>
  </si>
  <si>
    <t>Noleggio e manutenzione di n. 3 tappeti presso le sedi Consob di Milano</t>
  </si>
  <si>
    <t>ZB22ECADF7</t>
  </si>
  <si>
    <t>CONVENZIONE CON ISTITUTO AUXOLOGICO ITALIANO PER L'EFFETTUAZIONE DI TAMPONI PER IE ESIGENZE DELLA SEDE CONSOB DI MILANO</t>
  </si>
  <si>
    <t>Istituto Auxologico Italiano</t>
  </si>
  <si>
    <t>Z042EFBD86</t>
  </si>
  <si>
    <t>Accordo Quadro n. 3 per pulizia straordinaria delle sedi milanesi della Consob</t>
  </si>
  <si>
    <t>01866910761</t>
  </si>
  <si>
    <t>FACILITY srl</t>
  </si>
  <si>
    <t>Z533082F94</t>
  </si>
  <si>
    <t>N. 15 abbonamenti annuali digitali al quotidiano "Financial Times" 2021/22</t>
  </si>
  <si>
    <t>GB278537121</t>
  </si>
  <si>
    <t>THE FINANCIAL TIMES LTD</t>
  </si>
  <si>
    <t>ZC130605D9</t>
  </si>
  <si>
    <t>Servizio triennale di “igienizzazione” e di asciugamani di cotone in rotoli presso le sedi di Milano</t>
  </si>
  <si>
    <t>00771530151*05851410158*02008760353*03986581001*01395120205</t>
  </si>
  <si>
    <t>ALSCO ITALIA SRL*ELIS ITALIA SPA*MP SERVICE SRL*RENTOKIL INITIAL ITALIA SPA*SE.COM. SERVIZI E COMUNITA' SRL</t>
  </si>
  <si>
    <t>Fornitura di energia elettrica per le sedi Consob di Milano (conv. Consip Energia
elettrica 17, lotto 2)</t>
  </si>
  <si>
    <t>Enel Energia S.p.a.</t>
  </si>
  <si>
    <t>Z4830B247A</t>
  </si>
  <si>
    <t>Tamponi Rapidi per il personale Consob della sede di Milano</t>
  </si>
  <si>
    <t>08051510967</t>
  </si>
  <si>
    <t>Centro Medico Lombardo S.r.l.</t>
  </si>
  <si>
    <t>8666681369</t>
  </si>
  <si>
    <t>Fornitura di gas per le sedi Consob di Milano (conv. Consip Gas naturale 13, lotto 2)</t>
  </si>
  <si>
    <t>02221101203</t>
  </si>
  <si>
    <t>HERA COMM S.P.A.</t>
  </si>
  <si>
    <t>Z4E30F5D97</t>
  </si>
  <si>
    <r>
      <t xml:space="preserve">Abbonamento annuale digitale 2021/22 a </t>
    </r>
    <r>
      <rPr>
        <i/>
        <sz val="11"/>
        <rFont val="Calibri"/>
        <family val="2"/>
        <scheme val="minor"/>
      </rPr>
      <t>Il Fatto Quotidiano</t>
    </r>
  </si>
  <si>
    <t>10460121006</t>
  </si>
  <si>
    <t>Società Editoriale Il Fatto spa</t>
  </si>
  <si>
    <t>Z8431950B2</t>
  </si>
  <si>
    <t>Rinnovo biennale di n. 2 licenze dell’applicativo “Forensics Aquisition ofWebsites” funzionale alle esigenze ispettive della Consob</t>
  </si>
  <si>
    <t>02046570426*ZVTMTT84M29L682Y</t>
  </si>
  <si>
    <t>NAMIRIAL SPA*ZInformatica di Matteo Zavattari</t>
  </si>
  <si>
    <t>02046570426</t>
  </si>
  <si>
    <t>NAMIRIAL SPA</t>
  </si>
  <si>
    <t>Z4931ADE8D</t>
  </si>
  <si>
    <t>Servizio di manutenzione biennale del software"Mercure V4 Silvercilent”</t>
  </si>
  <si>
    <t>07414751003</t>
  </si>
  <si>
    <t>TECOMS srl</t>
  </si>
  <si>
    <t>Z1531CD24D</t>
  </si>
  <si>
    <t>CONVENZIONE CON ISTITUTO AUXOLOGICO ITALIANO PER L'EFFETTUAZIONE DI TEST SIEROLOGICI E TAMPONI RAPIDI PER IE ESIGENZE DELLA SEDE CONSOB DI MILANO (II semestre 2021)</t>
  </si>
  <si>
    <t>8755625A50</t>
  </si>
  <si>
    <t>Contratto ponte 'Facility management'sede Consob di Milano</t>
  </si>
  <si>
    <t>ZD43153B82</t>
  </si>
  <si>
    <t>Servizi per la gestione integrata della salute e della sicurezza sui luoghi di lavoro presso le sedi di Milano (conv. Consip "SIC 4", lotto 2)</t>
  </si>
  <si>
    <t>Z83321CC2A</t>
  </si>
  <si>
    <t>Servizio di manutenzione del parcheggio automatico 'Interpark' sede di via Broletto 7 - luglio 2021- dicembre 2023 (30 mesi)</t>
  </si>
  <si>
    <t>03729860134</t>
  </si>
  <si>
    <t>Parkpiù srl</t>
  </si>
  <si>
    <t>8480390F33</t>
  </si>
  <si>
    <t>Vigilanza armata e telesorveglianza
per le sedi Consob di Milano</t>
  </si>
  <si>
    <t>01579830025*80039930153*80020430825*03169660150</t>
  </si>
  <si>
    <t>ALLSYSTEM spa*CIVIS spa*KSM spa*IVRI ISTITUTI DI VIGILANZA RIUNITI D'ITALIA srl</t>
  </si>
  <si>
    <t>80020430825</t>
  </si>
  <si>
    <t>KSM spa</t>
  </si>
  <si>
    <t>88256260FA</t>
  </si>
  <si>
    <t>Fornitura di buoni pasto elettronici per i dipendenti Consob della sede di Milano</t>
  </si>
  <si>
    <t>Z1133C1E98</t>
  </si>
  <si>
    <t>Convenzione test sierologici e tamponi molecolari Milano (Covid-19)</t>
  </si>
  <si>
    <t>ZE633C1F23</t>
  </si>
  <si>
    <t>Convenzione tamponi rapidi Milano (Covid-19)</t>
  </si>
  <si>
    <t>ZFA33E45AB</t>
  </si>
  <si>
    <t>Valutazione del rischio correlato alle scariche atmosferiche presso gli immobili delle sedi CONSOB di Milano</t>
  </si>
  <si>
    <t>02606410120</t>
  </si>
  <si>
    <t>Studio Tecnico Andrea Tonini</t>
  </si>
  <si>
    <t>Z0E33A1B0A</t>
  </si>
  <si>
    <t>Operazione di messa fuori tensione e rimessa in tensione della cabina elettrica presso via Broletto 7</t>
  </si>
  <si>
    <t>12883450152</t>
  </si>
  <si>
    <t>Una reti spa</t>
  </si>
  <si>
    <t>Z8A3422230</t>
  </si>
  <si>
    <t>Incarico di Coordinatore sicurezza cantiere manutenzione edile Broletto 7</t>
  </si>
  <si>
    <t>10437071006</t>
  </si>
  <si>
    <t>Arché società cooperativa a rl</t>
  </si>
  <si>
    <t>ZD83376272</t>
  </si>
  <si>
    <t>Operazioni di ricarica di una delle bombole di gas argon del ced piano terra di via Broletto 7</t>
  </si>
  <si>
    <t>05757720965*0255530134</t>
  </si>
  <si>
    <t xml:space="preserve">Maiullari impianti elettrici srl*Mozzanica &amp; Mozzanica srl </t>
  </si>
  <si>
    <t>05757720965</t>
  </si>
  <si>
    <t xml:space="preserve">Maiullari impianti elettrici srl </t>
  </si>
  <si>
    <t>ZBE340E3D3</t>
  </si>
  <si>
    <t>N. 5 abbonamenti annuali al settimanale The Economist</t>
  </si>
  <si>
    <t>06860250155</t>
  </si>
  <si>
    <t>IMD srl</t>
  </si>
  <si>
    <t>Z1D3490AFD</t>
  </si>
  <si>
    <t>Fornitura carburante - Sede Consob di Milano (AQ Consip "Fuel Card 2")</t>
  </si>
  <si>
    <t>9022398E5A</t>
  </si>
  <si>
    <t>Adesione alla Convenzione Consip Facility Management 4, Lotto 3, per le sedi Consob di Milano</t>
  </si>
  <si>
    <t>07947601006*11205571000*01103180582*04808921003*05617631006*14783531008*00981850597</t>
  </si>
  <si>
    <t>Team Service scarl*CBRE GWS Technical Division srl*CNP Energia spa*Gruppo ECF Impianti Tecnologici e Costruzioni spa*HITRAC Engineering Group spa*I.F.M. Italiana Facility Management spa*Società Nazionale Appalti Manutenzioni Lazio Sud S.N.A.M. srl</t>
  </si>
  <si>
    <t>Z19339173D</t>
  </si>
  <si>
    <t>Fornitura di abiti-uniforme per il personale addetto al supporto amministrativo sede di Milano</t>
  </si>
  <si>
    <t>07622940018</t>
  </si>
  <si>
    <t>MODIT GROUP srl</t>
  </si>
  <si>
    <t>Z8D34390B6</t>
  </si>
  <si>
    <t>Fornitura di n. 1 macchina affrancatrice postale sedi di Milano</t>
  </si>
  <si>
    <t>10495590159</t>
  </si>
  <si>
    <t>Italiana Audion srl</t>
  </si>
  <si>
    <t>ZDB34595DA</t>
  </si>
  <si>
    <t>Adesione triennale al servizio Affrancaposta di Poste Italiane</t>
  </si>
  <si>
    <t>97103880585</t>
  </si>
  <si>
    <t>Poste Italiane spa</t>
  </si>
  <si>
    <t>Z973411329</t>
  </si>
  <si>
    <t>Riparazione di una pompa gemellare presso la sede di Milano, via Broletto 7</t>
  </si>
  <si>
    <t>11024250158</t>
  </si>
  <si>
    <t>Elettromeccanica Madotto Loris di Madotto Loris &amp; C. s.a.s.</t>
  </si>
  <si>
    <t>ZB03442755</t>
  </si>
  <si>
    <t>Riparazione di una pompa gemellare presso la sede di Milano, via Broletto 8</t>
  </si>
  <si>
    <t>02675380964</t>
  </si>
  <si>
    <t>Ennis Work srl</t>
  </si>
  <si>
    <t>89542500DC</t>
  </si>
  <si>
    <t>Fornitura di energia elettrica per le sedi Consob di Roma e Milano</t>
  </si>
  <si>
    <t>08526440154</t>
  </si>
  <si>
    <t>Edison Energia spa</t>
  </si>
  <si>
    <t>Z04351AB21</t>
  </si>
  <si>
    <t xml:space="preserve">lavori di isolamento della linea elettrica pubblica via Broletto </t>
  </si>
  <si>
    <t>03846250987</t>
  </si>
  <si>
    <t>A2A Illuminazione pubblica srl</t>
  </si>
  <si>
    <t>Z56352B84F</t>
  </si>
  <si>
    <t>Z3B359E450</t>
  </si>
  <si>
    <t>Intervento di manutenzione su defibrillatori semiautomatici in dotazione presso le sedi di Roma e Milano</t>
  </si>
  <si>
    <t>07745171210</t>
  </si>
  <si>
    <t>Peretti Group Srl</t>
  </si>
  <si>
    <t>ZB435B6003</t>
  </si>
  <si>
    <t>Verifiche periodiche degli impianti ascensori e dimessa a terra presso le sedi Consob di Milano</t>
  </si>
  <si>
    <t>12908230159</t>
  </si>
  <si>
    <t>ICIM spa</t>
  </si>
  <si>
    <t>Fornitura di abiti uniforme estive per il personale addetto al supporto amministrativo della Consob</t>
  </si>
  <si>
    <t>Z03353FFF7</t>
  </si>
  <si>
    <t xml:space="preserve">Fornitura di 50 nuove sedute da ufficio per la sede di via Broletto </t>
  </si>
  <si>
    <t>02922660986*12840030154*00390590503*05004350962*00529020240</t>
  </si>
  <si>
    <t xml:space="preserve">ALPAR SYSTEM*CARDEX SRL*FANTOZZI SRL*MVM OFFICE SRL*SITLAND SPA </t>
  </si>
  <si>
    <t>05004350962</t>
  </si>
  <si>
    <t>MVM OFFICE SRL</t>
  </si>
  <si>
    <t>Z9335071AF</t>
  </si>
  <si>
    <t>N. 15 abbonamenti annuali digitali al quotidiano "Financial Times" 2022/23</t>
  </si>
  <si>
    <t>Z942925F40</t>
  </si>
  <si>
    <t>Consob - Divisione Studi - Ufficio Biblioteca</t>
  </si>
  <si>
    <t>Rinnovo abbonamento triennale al servizio De Jure (2019-2022)</t>
  </si>
  <si>
    <t>00829840156</t>
  </si>
  <si>
    <t>Giuffrè Francis Lefebvre</t>
  </si>
  <si>
    <t>Z8A292607A</t>
  </si>
  <si>
    <t>Abbonamento triennale all'Osservatorio AIR (2019-2022)</t>
  </si>
  <si>
    <t>Osservatorio AIR</t>
  </si>
  <si>
    <t>ZA228E440A</t>
  </si>
  <si>
    <t>Richiesta di autorizzazione alla procedura negoziata ai sensi dell'art. 36, commi 2 e 6, D.Lgs. 50/2016, tramite RdO sul Mepa, per l'acquisizione della Banca dati Utet-Cedam "Pluris Online" (2019-2022)</t>
  </si>
  <si>
    <t>WOLTERS KLUWER ITALIA SRL</t>
  </si>
  <si>
    <t>ZAD2A33A2B</t>
  </si>
  <si>
    <t>Sottoscrizione di abbonamento al "Portale il fallimentarista" per il triennio 2019/2021</t>
  </si>
  <si>
    <t>Giuffrè Editore s.p.a.</t>
  </si>
  <si>
    <t>ZE22A33ABA</t>
  </si>
  <si>
    <t>Abbonamento annuale a documentazione dell'Assonime 2020</t>
  </si>
  <si>
    <t>80053570588</t>
  </si>
  <si>
    <t>Assonime Associazione fra le società italiane per azioni</t>
  </si>
  <si>
    <t>ZD62BA9D2D</t>
  </si>
  <si>
    <t>07744420584</t>
  </si>
  <si>
    <t>BIBLIOGRAFICA GIURIDICA CIAMPI SRL</t>
  </si>
  <si>
    <t>Z4C2D86367</t>
  </si>
  <si>
    <t>Rinnovo abbonamento banca dati giuridica "Sistema Leggi d'Italia" dell'editore Wolters Kluwer per il triennio 2020-2023</t>
  </si>
  <si>
    <t>10209790152</t>
  </si>
  <si>
    <t>Z1E2FF833D</t>
  </si>
  <si>
    <t>Sottoscrizione abbonamento biennale agli studi Prometeia</t>
  </si>
  <si>
    <t>03118330376</t>
  </si>
  <si>
    <t>PROMETEIA S.P.A.</t>
  </si>
  <si>
    <t>Z3A30BC085</t>
  </si>
  <si>
    <t>Rinnovo abbonamento annuale agli studi, ricerche e documenti di ASTRID Servizi Srl</t>
  </si>
  <si>
    <t>08668541009</t>
  </si>
  <si>
    <t>Astrid Servizi s.r.l.</t>
  </si>
  <si>
    <t>ZC130FE870</t>
  </si>
  <si>
    <t>Acquisto pubblicazioni non periodiche estere</t>
  </si>
  <si>
    <t>ZE930FE86F</t>
  </si>
  <si>
    <t>ZE931968FA</t>
  </si>
  <si>
    <t xml:space="preserve">Rinnovo abbonamento annuale a PWC Inform </t>
  </si>
  <si>
    <t>ZB631968F5</t>
  </si>
  <si>
    <t>Rinnovo abbonamento annuale a "EIFRS Comprehensive Subscription"</t>
  </si>
  <si>
    <t>ZA031968E9</t>
  </si>
  <si>
    <t>Rinnovo abbonamento annuale alla banca dati EY Portal</t>
  </si>
  <si>
    <t>Z0031968ED</t>
  </si>
  <si>
    <t>Rinnovo abbonamento annuale alla banca dati Deloitte</t>
  </si>
  <si>
    <t>Z0331D0F24</t>
  </si>
  <si>
    <t>Abbonamento annuale alla banca dati KPMG</t>
  </si>
  <si>
    <t>ZE83453268</t>
  </si>
  <si>
    <t>Sottoscrizione abbonamento annuale Rapporto Prometeia</t>
  </si>
  <si>
    <t>Z02345322F</t>
  </si>
  <si>
    <t>Rinnovo abbonamento alla sezione Premium degli Osservatori Digital Innovation della School of Management del Politecnico di Milano</t>
  </si>
  <si>
    <t>08591680155</t>
  </si>
  <si>
    <t>MIP POLITECNICO DI MILANO GRADUATE SCHOOL OF BUSINESS SCPA</t>
  </si>
  <si>
    <t>Z1334531DD</t>
  </si>
  <si>
    <t>Sottoscrizione abbonamento Modulo 24 Revisione Legale e  Crisi d'Impresa</t>
  </si>
  <si>
    <t>Z73354DF4E</t>
  </si>
  <si>
    <t>Z5034DC2F2</t>
  </si>
  <si>
    <t>Sottoscrizione abbonamento alla newsletter "Fintech+"</t>
  </si>
  <si>
    <t>ZC2354DF07</t>
  </si>
  <si>
    <t xml:space="preserve">Integrazione abbonamento banca dati giuridica "Sistema Leggi d'Italia" dell'editore Wolters Kluwer </t>
  </si>
  <si>
    <t>Corso di Formazione</t>
  </si>
  <si>
    <t>97312710581</t>
  </si>
  <si>
    <t>SOCIETA' ITALIANA DEGLI STUDIOSI DEL DIRITTO CIVILE-S.I.DI.C.</t>
  </si>
  <si>
    <t>96154600587</t>
  </si>
  <si>
    <t>ISTITUTO REGIONALE DI STUDI ARTURO CARLO JEMOLO</t>
  </si>
  <si>
    <t>02133771002</t>
  </si>
  <si>
    <t>UNIVERSITA' DEGLI STUDI DI ROMA LA SAPIENZA</t>
  </si>
  <si>
    <t>04597720962</t>
  </si>
  <si>
    <t>LAMERWEB PRODUCTIONS DI ENRICO CARLO BURSI &amp; C. SAS</t>
  </si>
  <si>
    <t>IL RUOLO DELL’AVVOCATO NELLE RELAZIONI CON TUTTE LE PARTI INTERESSATE ALLA LUCE DEL CODICE DEONTOLOGICO FORENSE”</t>
  </si>
  <si>
    <t>80098730155</t>
  </si>
  <si>
    <t>Ordine degli Avvocati della Provincia di Milano</t>
  </si>
  <si>
    <t>Corso Avanzato di Diritto Concorsuale</t>
  </si>
  <si>
    <t>02684930593</t>
  </si>
  <si>
    <t>FONDAZIONE AVVOCATURA PONTINA "MICHELE PIERRO"</t>
  </si>
  <si>
    <t>Think Complex - Tackling in management and economics</t>
  </si>
  <si>
    <t>02232720215</t>
  </si>
  <si>
    <t>LIBERA UNIVERSITA‘ DI BOLZANO</t>
  </si>
  <si>
    <t xml:space="preserve">Master Anticorruzione - Modulo VII "individuare, valutare e affrontare il conflitto di interessi </t>
  </si>
  <si>
    <t>02133971008</t>
  </si>
  <si>
    <t xml:space="preserve">UNIVERSITA' DEGLI STUDI DI ROMA TOR VERGATA </t>
  </si>
  <si>
    <t>ZD41BEA1A3</t>
  </si>
  <si>
    <t>Corso interno sull'utilizzo dell'applicativo STATA - 2016</t>
  </si>
  <si>
    <t>BRNGNN63E09F205R</t>
  </si>
  <si>
    <t>Prof. Giovanni BRUNO</t>
  </si>
  <si>
    <t>IL PROCESSO DI LEGITTIMITA - Il ricorso per cassazione - Con le recentissime modifiche del d.l. 168/2016</t>
  </si>
  <si>
    <t>13740741007</t>
  </si>
  <si>
    <t>AS TEAM srl</t>
  </si>
  <si>
    <t>I RAPPORTI CIVILISTICI NELL'INTERPRETAZIONE DELLA CORTE COSTITUZIONALE NEL DECENNIO 2006-2016</t>
  </si>
  <si>
    <t>SOCIETA‘ ITALIANA DEGLI STUDIOSI DEL DIRITTO CIVILE</t>
  </si>
  <si>
    <t>ZB61F3F185</t>
  </si>
  <si>
    <t>Servizi di ripresa audio/video e di trasmissione in streaming</t>
  </si>
  <si>
    <t>LAMERWEB PRODUCTIONS SAS</t>
  </si>
  <si>
    <t>Corso Robert Schuman sulla Convenzione Europea dei Diritti dell'Uomo</t>
  </si>
  <si>
    <t>11338301002</t>
  </si>
  <si>
    <t>DUit srl</t>
  </si>
  <si>
    <t>Seminario sulla Better Regulation - Relatore</t>
  </si>
  <si>
    <t>SRPFNC75B06F839O</t>
  </si>
  <si>
    <t>Dott. Francesco Sarpi</t>
  </si>
  <si>
    <t>72886017D0</t>
  </si>
  <si>
    <t>Affidamento dei servizi relativi alla cessazione dell'impiego dell'amianto</t>
  </si>
  <si>
    <t>01237131006</t>
  </si>
  <si>
    <t>IGEAM srl</t>
  </si>
  <si>
    <t>ZBF22CE87F</t>
  </si>
  <si>
    <t>Sopralluoghi presso il domicilio dei dipendenti collocati in posizione di telelavoro</t>
  </si>
  <si>
    <t> 03533961003</t>
  </si>
  <si>
    <t>Sintesi SpA</t>
  </si>
  <si>
    <t>International Risk Management Conference</t>
  </si>
  <si>
    <t>94191680480</t>
  </si>
  <si>
    <t xml:space="preserve">THE RISK BANKING AND FINANCE SOCIETY </t>
  </si>
  <si>
    <t>XXVI AiIG 2018 School of Management Research - Defining the impact of research: scope, methods and practices</t>
  </si>
  <si>
    <t>92040710284</t>
  </si>
  <si>
    <t>Associazione Italiana di Ingegneria Gestionale</t>
  </si>
  <si>
    <t>Rimborso spese di viaggio e alloggio relative a docenza a titolo gratuito</t>
  </si>
  <si>
    <t>SMNGRG90T52B563G</t>
  </si>
  <si>
    <t>Prof. Giorgia SIMION</t>
  </si>
  <si>
    <t>BNIMRA57R20F205C</t>
  </si>
  <si>
    <t>Prof. Mauro BINI</t>
  </si>
  <si>
    <t>PRVLSN75C22B936K</t>
  </si>
  <si>
    <t>Prof. Alessandro PREVITERO</t>
  </si>
  <si>
    <t>Master di II livello Giuristi e Consulenti d’Impresa</t>
  </si>
  <si>
    <t>04400441004</t>
  </si>
  <si>
    <t xml:space="preserve">UNIVERSITA' DEGLI STUDI DI ROMA TRE </t>
  </si>
  <si>
    <t>76992348E2</t>
  </si>
  <si>
    <t>Adempimenti ex D.M. 6 settembre 1994 - Responsabile amianto</t>
  </si>
  <si>
    <t>07268471005</t>
  </si>
  <si>
    <t>dott.ssa Patrizia Verduchi</t>
  </si>
  <si>
    <t>Z5A25AC2E6</t>
  </si>
  <si>
    <t>servizio RSPP/medico competente per rilevazione stress lavoro-correlato</t>
  </si>
  <si>
    <t>Sintesi S.p.A.</t>
  </si>
  <si>
    <t>Z062638233</t>
  </si>
  <si>
    <t>affidamento analisi presenza legionella (2018) - Sede di Roma</t>
  </si>
  <si>
    <t>00915900575</t>
  </si>
  <si>
    <t>ArpaLazio – Agenzia Regionale Protezione Ambientale del Lazio</t>
  </si>
  <si>
    <t>ZD427239C7</t>
  </si>
  <si>
    <t>Corso interno rivolto al personale della Divisione Infrastrutture Informatiche sull'utilizzo del software Java Standard Edition</t>
  </si>
  <si>
    <t>09768170152</t>
  </si>
  <si>
    <t>TXT E-SOLUTIONS SPA</t>
  </si>
  <si>
    <t>VLLFNC58B05E715R</t>
  </si>
  <si>
    <t>Prof. Francesco VELLA</t>
  </si>
  <si>
    <t>Global Financial Challanges in Risk Management - Financial and Credit Vulnerability in the Future - New Financial and Accounting Regulation: Challanges for Markets and Institutions</t>
  </si>
  <si>
    <t>Le procedure sotto-soglia e gli affidamenti diretti dopo il Decreto "Sblocca-cantieri" (D.L. 18 aorile 2019, n. 32)</t>
  </si>
  <si>
    <t>06188330150</t>
  </si>
  <si>
    <t>Maggioli SPA</t>
  </si>
  <si>
    <t>Gli appalti pubblici dopo la conversione del Decreto Sblocca - cantieri</t>
  </si>
  <si>
    <t>BRNNCL66L08L219S</t>
  </si>
  <si>
    <t>Prof. Nicolò ABRIANI</t>
  </si>
  <si>
    <t>Z3D287DEE3</t>
  </si>
  <si>
    <t>Misurazione della concentrazione di gas radon nelle sedi di Milano</t>
  </si>
  <si>
    <t>13015060158</t>
  </si>
  <si>
    <t>Agenzia Regionale per la Protezione dell'Ambiente della Lombardia</t>
  </si>
  <si>
    <t>Rimborso spese di viaggio relative a docenza a titolo gratuito</t>
  </si>
  <si>
    <t>BTTSFN72L28L736L</t>
  </si>
  <si>
    <t>Prof. Stefano BATTISTON</t>
  </si>
  <si>
    <t>NRQLCU70B17A944S</t>
  </si>
  <si>
    <t>Prof. Luca ENRIQUES</t>
  </si>
  <si>
    <t>BRNGLN62B56G491R</t>
  </si>
  <si>
    <t>Prof. Giuliana BIRINDELLI</t>
  </si>
  <si>
    <t>18th International Conference on Credit</t>
  </si>
  <si>
    <t>02398410270</t>
  </si>
  <si>
    <t>NEXA sas</t>
  </si>
  <si>
    <t>ITAIAS 2019</t>
  </si>
  <si>
    <t>09935291006</t>
  </si>
  <si>
    <t>MEETER Congressi Srl</t>
  </si>
  <si>
    <t>M&amp;A e Operazioni di riassetto societario</t>
  </si>
  <si>
    <t>03628350153</t>
  </si>
  <si>
    <t>SDA BOCCONI</t>
  </si>
  <si>
    <t>Z3529E2614</t>
  </si>
  <si>
    <t>Affidamento dei sopralluoghi presso le abitazioni dei dipendenti in telelavoro – Annualità 2019/2020.</t>
  </si>
  <si>
    <t>Introduzione alla modellazione casuale in STATA</t>
  </si>
  <si>
    <t>01501640666</t>
  </si>
  <si>
    <t>Tstat srl</t>
  </si>
  <si>
    <t>SBBRCR53D13H501Z</t>
  </si>
  <si>
    <t>Dott. Riccardo SABBATINI</t>
  </si>
  <si>
    <t>Videomaking per la comunicazione e il giornalismo digitale</t>
  </si>
  <si>
    <t>14848261005</t>
  </si>
  <si>
    <t>FEICOM Servizi</t>
  </si>
  <si>
    <t>Sessione formativa di 30 gg. destinata al personale della Divisione Infrastrutture Informative da fruirsi nell'esercizio 2020</t>
  </si>
  <si>
    <t>POLITECNICO DI TORINO</t>
  </si>
  <si>
    <t>Z442B03326</t>
  </si>
  <si>
    <t>Affidamento analisi acqua potabile per la sede di Roma</t>
  </si>
  <si>
    <t>04779681008</t>
  </si>
  <si>
    <t>Delta APS Service Srl</t>
  </si>
  <si>
    <t>MASTER I LIVELLO IN DATA SCIENCE</t>
  </si>
  <si>
    <t>Servizi di ripresa audio/video e trasmissione in streaming di Convegno</t>
  </si>
  <si>
    <t>La sorte dei contratti nell'emergenza sanitaria</t>
  </si>
  <si>
    <t>01933200220</t>
  </si>
  <si>
    <t>Bancaria Consulting srl</t>
  </si>
  <si>
    <t>L'INFORTUNIO SULLAVORO DA COVID-19</t>
  </si>
  <si>
    <t>01593590605</t>
  </si>
  <si>
    <t>ITA SRL</t>
  </si>
  <si>
    <t>ZC12D8318F</t>
  </si>
  <si>
    <t xml:space="preserve">Corsi interni a distanza sulle tematiche della sicurezza </t>
  </si>
  <si>
    <t>08327990589</t>
  </si>
  <si>
    <t>INFORMA SRL</t>
  </si>
  <si>
    <t>Digital HR Master</t>
  </si>
  <si>
    <t>03340710981</t>
  </si>
  <si>
    <t>TALENT GARDEN SpA</t>
  </si>
  <si>
    <t>834585516C</t>
  </si>
  <si>
    <t>Servizio di formazione e action learning area FINTECH per attività istituzionale 2020-2021</t>
  </si>
  <si>
    <t>04376620151</t>
  </si>
  <si>
    <t>Z082E6FD40</t>
  </si>
  <si>
    <t>Stampa di n. 1000 opuscoli sulla sicurezza per la protezione contro il coronavirus nei luoghi di lavoro</t>
  </si>
  <si>
    <t>00390310589</t>
  </si>
  <si>
    <t>EPC srl</t>
  </si>
  <si>
    <t>CORSO FP - IFPUG FP (CPM v4.3.1) - FUNCTION POINT ANALYSIS</t>
  </si>
  <si>
    <t>05724831002</t>
  </si>
  <si>
    <t xml:space="preserve">ENGINEERING - INGEGNERIA INFORMATICA - SPA </t>
  </si>
  <si>
    <t>ZBE2F075FB</t>
  </si>
  <si>
    <t>Le competenze "soft" per la vigilanza</t>
  </si>
  <si>
    <t>09090580581</t>
  </si>
  <si>
    <t>Dott. Paolo Macchioni</t>
  </si>
  <si>
    <t>Z082F076EE</t>
  </si>
  <si>
    <t>MRTNTN65H10L049J</t>
  </si>
  <si>
    <t>Prof. Antonio Marturano</t>
  </si>
  <si>
    <t>Z6D2F23AB2</t>
  </si>
  <si>
    <t>Z75330AA7E</t>
  </si>
  <si>
    <t>Corso interno "Laboratorio sulla sustainable business transformation 2021"</t>
  </si>
  <si>
    <t>09018641002</t>
  </si>
  <si>
    <t>UP CONSULTING SRL</t>
  </si>
  <si>
    <t>Executive programme in Organizzazione e Gestione delle risorse umane - moduli 2, 3 5 e 7</t>
  </si>
  <si>
    <t>01067231009</t>
  </si>
  <si>
    <t>LUISS - LIBERA UNIVERSITA' INTERNAZIONALE DEGLI STUDI SOCIALI GUIDO CARLI</t>
  </si>
  <si>
    <t>Z37312E158</t>
  </si>
  <si>
    <t xml:space="preserve">Corso interno (webinar): La rivoluzione digitale </t>
  </si>
  <si>
    <t>BSSFBA68S07H501D</t>
  </si>
  <si>
    <t>Prof. Fabio BASSAN</t>
  </si>
  <si>
    <t>Z3D312E100</t>
  </si>
  <si>
    <t>MTTCLD63P20F205D</t>
  </si>
  <si>
    <t>Prof. Carlo Domenico MOTTURA</t>
  </si>
  <si>
    <t>Z36312E018</t>
  </si>
  <si>
    <t>RNDNDR72R19F158N</t>
  </si>
  <si>
    <t>Prof. Andrea RENDA</t>
  </si>
  <si>
    <t>ZA0312E136</t>
  </si>
  <si>
    <t>SCRNNL65E42F205X</t>
  </si>
  <si>
    <t>Prof. Antonella SCIARRONE ALIBRANDI</t>
  </si>
  <si>
    <t>GRI SUSTAINABILITY STANDARDS</t>
  </si>
  <si>
    <t>00891231003</t>
  </si>
  <si>
    <t>ERNST &amp; YOUNG SPA</t>
  </si>
  <si>
    <t xml:space="preserve">58° Corso di Formazione per Analisti Finanziari AIAF-CEFA-CIIA </t>
  </si>
  <si>
    <t>10352760150</t>
  </si>
  <si>
    <t>AIAF - FORMAZIONE E CULTURA SRL</t>
  </si>
  <si>
    <t>DATA DRIVEN (PERCORSO PROGRAMMAZIONE PYTHON e PERCORSO PROFESSIONALIZZANTE DIVENTA DATA SCIENTIST)</t>
  </si>
  <si>
    <t>00988761003</t>
  </si>
  <si>
    <t>ABISERVIZI SPA</t>
  </si>
  <si>
    <t xml:space="preserve">CORSO DI PERFEZIONAMENTO INCONTRI SPECIALISTICI DISCIPLINA CONTRATTI PUBBLICI </t>
  </si>
  <si>
    <t>11211641003</t>
  </si>
  <si>
    <t>SIAA - FORMAZIONE AVVOCATI AMMINISTRATIVISTI SRL</t>
  </si>
  <si>
    <t>Z1D31F7BEC</t>
  </si>
  <si>
    <t>Corsi interni a distanza sulle tematiche della sicurezza - 86 corsi base tirocinanti</t>
  </si>
  <si>
    <t>863160629B</t>
  </si>
  <si>
    <t>Servizio di formazione / coaching per il personale dirigente 2021</t>
  </si>
  <si>
    <t>Corso di formazione on-line destinato al personale dirigente</t>
  </si>
  <si>
    <t>Iniziativa formativa in materia di tecnologie innovative applicate alla vigilanza sui PRIIPs e relative informazioni contenute nei documenti KIDs rivolta al personale della Divisione Intermediari</t>
  </si>
  <si>
    <t>884738443E</t>
  </si>
  <si>
    <t>Formazione data analysis, network science, AI e big data per gli abusi di mercato</t>
  </si>
  <si>
    <t>80005050507</t>
  </si>
  <si>
    <t>Corso on line "Data Science and Business Analytics"</t>
  </si>
  <si>
    <t>Corso online "Risk Management during and after pandemic storm"</t>
  </si>
  <si>
    <t>Master in compliance in finance Institutions</t>
  </si>
  <si>
    <t>02133120150</t>
  </si>
  <si>
    <t>UNIVERSITA' CATTOLICA DEL SACRO CUORE</t>
  </si>
  <si>
    <t>AGGIORNAMENTO APPALTI PER RUP E UNITA' DI SUPPORTO AL RUP</t>
  </si>
  <si>
    <t>Gli adempimenti informativi obbligatori nel settore degli appalti e contratti pubblici</t>
  </si>
  <si>
    <t xml:space="preserve">Corso avanzato sulle gare telematiche sottosoglia: guida operativa per il RUP </t>
  </si>
  <si>
    <t>Blockchain fintech: la disciplina nazionale e europea dei cripto</t>
  </si>
  <si>
    <t>Formazione su Intelligenza Artificiale destinata al personale della Divisione Infrastrutture Informative - febbraio/luglio 2022</t>
  </si>
  <si>
    <t>E-learning per avvocati - pacchetto di 16 crediti formativi</t>
  </si>
  <si>
    <t>Z6534C4E25</t>
  </si>
  <si>
    <t xml:space="preserve">Corso interno per i dipendenti: 'Il nuovo sistema di feedback" </t>
  </si>
  <si>
    <t>La costruzione di un sistema di indicatori di esposizione al rischio corruttivo</t>
  </si>
  <si>
    <t>L'assunzione obbligatoria delle categorie protette e la presentazione del prospetto annuale</t>
  </si>
  <si>
    <t>Come redigere la motivazione per rendere l'atto amministrativo "inattaccabile"</t>
  </si>
  <si>
    <t>Come redigere la motivazione per rendere l'atto amministrativo inattaccabile - La responsabilità precontrattuale della p.a. dopo la plenaria del cds n. 21/2021</t>
  </si>
  <si>
    <t>Master di secondo livello - Intelligenza artificiale, mente, impresa</t>
  </si>
  <si>
    <t>01773710171</t>
  </si>
  <si>
    <t>UNIVERSITA' DEGLI STUDI DI BRESCIA</t>
  </si>
  <si>
    <t>Il Manuale di gestione documentale secondo le Linee Guida AgIXD in vigora dall'1 gennaio 2022</t>
  </si>
  <si>
    <t>01784630814</t>
  </si>
  <si>
    <t>FORMEL srl</t>
  </si>
  <si>
    <t>CU 2022 - LA NUOVA CERTIFICAZIONE UNICA PER I REDDITI DI LAVORO - NOVITA' E PROBLEMATICHE APPLICATIVE DI COMPILAZIONE</t>
  </si>
  <si>
    <t>IL DISCARICO INVENTARIALE DEI BENI FUORI USO E MANCANTI</t>
  </si>
  <si>
    <t>02774280016</t>
  </si>
  <si>
    <t>SOI SRL</t>
  </si>
  <si>
    <t>Stress Testing from different perspectives: regulatory, supervisory, bank-internal</t>
  </si>
  <si>
    <t>ESE - European Supervisor Education Initiative</t>
  </si>
  <si>
    <t>Codice dei contratti pubblici 2022. procedure d'appalto e subappalto: novità e criticità</t>
  </si>
  <si>
    <t>LE CAUSE DII ESCLUSIONE DALLE GARE DOPO LA NUOVA LEGGE EUROPEA (238/2021)</t>
  </si>
  <si>
    <t>Gestione dei conflitti aziendali e delle relazioni sindacali</t>
  </si>
  <si>
    <t>L'infortunio sul lavoro: le certificazioni mediche e gli obblighi del datore di lavoro</t>
  </si>
  <si>
    <t>Collateral Management</t>
  </si>
  <si>
    <t>ICMA - International Capital Market Association</t>
  </si>
  <si>
    <t>GLI AFFIDAMENTI SOTTO SOGLIA UE DIRETTI E NEGOZIATI</t>
  </si>
  <si>
    <t>Corso in streaming: "Riforme processuali e ADR - Il nuovo volto degli strumenti di giustizia privata"</t>
  </si>
  <si>
    <t>10336480016</t>
  </si>
  <si>
    <t>CONVENIA</t>
  </si>
  <si>
    <t>Accesso ai documenti amministrativi: focus alla luce degli ultimi interventi della giurisprudenza</t>
  </si>
  <si>
    <t>Machine Learning in Stata: un'introduzione | Modulo I</t>
  </si>
  <si>
    <t>LE PROVE NEL PROCESSO CIVILE</t>
  </si>
  <si>
    <t>GIUFFRE' FRANCIS LEFEBVRE SPA</t>
  </si>
  <si>
    <t>Commercio: la gestione del rapporto di lavoro e della busta paga</t>
  </si>
  <si>
    <t>Z0E3589E6F</t>
  </si>
  <si>
    <t>Corso interno su “time management e problem solving” - attività di docenza</t>
  </si>
  <si>
    <t>10491650585</t>
  </si>
  <si>
    <t>Prof.ssa Patrizia Cinti</t>
  </si>
  <si>
    <t>1 semestre 2022</t>
  </si>
  <si>
    <t>ZAF3589EB0</t>
  </si>
  <si>
    <t>Corso interno su “time management e problem solving” - componente realtà virtuale</t>
  </si>
  <si>
    <t>12555611008</t>
  </si>
  <si>
    <t>Gestione 3C S.r.l. Unipersonale</t>
  </si>
  <si>
    <t>Concorsi pubblici: istruttoria, ammissioni, esclusioni dei candidati</t>
  </si>
  <si>
    <t>Corso in streaming "Il contenzioso sugli atti delle Autorità amministrative indipendenti"</t>
  </si>
  <si>
    <t>06222110014</t>
  </si>
  <si>
    <t>PARADIGMA SRL</t>
  </si>
  <si>
    <t>(webinar) su SARBANES-OXLEY ACT (SOX)</t>
  </si>
  <si>
    <t>REVISIONE DEI PREZZI, PROCEDURE PNRR, SUBAPPALTO: IL PUNTO DELLA SITUAZIONE</t>
  </si>
  <si>
    <t>03440481202</t>
  </si>
  <si>
    <t>Appaltiamo s.r.l.</t>
  </si>
  <si>
    <t>Corte dei Conti, duplice funzione: giurisdizione e controllo</t>
  </si>
  <si>
    <t>Linee guida AGID su gestione, formazione e conservazione dei documenti informatici: azioni e adempimenti dal 1° gennaio 2022</t>
  </si>
  <si>
    <t xml:space="preserve">Oneri di completamento del 56° Corso di Formazione per Analisti Finanziari AIAF-CEFA-CIIA </t>
  </si>
  <si>
    <t>Sostenibilità: strategie di comunicazione</t>
  </si>
  <si>
    <t>SISTEMI DI INTELLIGENZA ARTIFICIALE E TUTELA DELLA PRIVACY 2022</t>
  </si>
  <si>
    <t>Corso collettivo in streaming "Codice dei contratti pubblici 2022. procedure d'appalto e subappalto: novità e criticità"</t>
  </si>
  <si>
    <t>Le spese di formazione delle P.A.: attribuzione degli incarichi e gestione fiscale</t>
  </si>
  <si>
    <t>IL NUOVO PIGNORAMENTO PRESSO TERZI DOPO LA RIFORMA DEL PROCESSO CIVILE</t>
  </si>
  <si>
    <t>LE PENSIONI ANTICIPATE NEL 2022 DOPO LA LEGGE 234/21 E CIRC. INPS</t>
  </si>
  <si>
    <t>Riepilogo contratti al 31 marzo 2022</t>
  </si>
  <si>
    <t>http://www.consob.it/it/web/area-pubblica/dataset-appalti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</si>
</sst>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0000000"/>
    <numFmt numFmtId="165" formatCode="0.00;[Red]0.00"/>
    <numFmt numFmtId="166" formatCode="_-[$€-2]\ * #,##0.00_-;\-[$€-2]\ * #,##0.00_-;_-[$€-2]\ * &quot;-&quot;??_-"/>
    <numFmt numFmtId="167" formatCode="dd/mm/yy;@"/>
    <numFmt numFmtId="168" formatCode="#,##0.00_ ;[Red]\-#,##0.00\ "/>
  </numFmts>
  <fonts count="21">
    <font>
      <sz val="11"/>
      <color theme="1"/>
      <name val="Calibri"/>
      <family val="2"/>
      <scheme val="minor"/>
    </font>
    <font>
      <sz val="11"/>
      <color theme="0"/>
      <name val="Calibri"/>
      <family val="2"/>
      <scheme val="minor"/>
    </font>
    <font>
      <sz val="11"/>
      <name val="Calibri"/>
      <family val="2"/>
      <scheme val="minor"/>
    </font>
    <font>
      <u/>
      <sz val="11"/>
      <color theme="1"/>
      <name val="Calibri"/>
      <family val="2"/>
      <scheme val="minor"/>
    </font>
    <font>
      <sz val="11"/>
      <color theme="1"/>
      <name val="Calibri"/>
      <family val="2"/>
      <scheme val="minor"/>
    </font>
    <font>
      <b/>
      <sz val="10"/>
      <name val="Verdana"/>
      <family val="2"/>
    </font>
    <font>
      <b/>
      <sz val="11"/>
      <name val="Calibri"/>
      <family val="2"/>
      <scheme val="minor"/>
    </font>
    <font>
      <u/>
      <sz val="11"/>
      <color theme="10"/>
      <name val="Calibri"/>
      <family val="2"/>
      <scheme val="minor"/>
    </font>
    <font>
      <sz val="11"/>
      <name val="Calibri"/>
      <family val="2"/>
    </font>
    <font>
      <sz val="10"/>
      <name val="Calibri"/>
      <family val="2"/>
      <scheme val="minor"/>
    </font>
    <font>
      <i/>
      <sz val="11"/>
      <name val="Calibri"/>
      <family val="2"/>
      <scheme val="minor"/>
    </font>
    <font>
      <sz val="12"/>
      <name val="Times-Italic"/>
    </font>
    <font>
      <sz val="10"/>
      <name val="Arial"/>
      <family val="2"/>
    </font>
    <font>
      <sz val="11"/>
      <name val="Times New Roman"/>
      <family val="1"/>
    </font>
    <font>
      <sz val="11"/>
      <color rgb="FFFF0000"/>
      <name val="Calibri"/>
      <family val="2"/>
      <scheme val="minor"/>
    </font>
    <font>
      <b/>
      <sz val="11"/>
      <color rgb="FFFF0000"/>
      <name val="Calibri"/>
      <family val="2"/>
      <scheme val="minor"/>
    </font>
    <font>
      <sz val="12"/>
      <name val="Segoe UI"/>
      <family val="2"/>
    </font>
    <font>
      <sz val="11"/>
      <name val="Calibri "/>
    </font>
    <font>
      <i/>
      <sz val="11"/>
      <name val="Arial"/>
      <family val="2"/>
    </font>
    <font>
      <sz val="11"/>
      <name val="Calibri Light"/>
      <family val="2"/>
      <scheme val="major"/>
    </font>
    <font>
      <sz val="11"/>
      <name val="Arial"/>
      <family val="2"/>
    </font>
  </fonts>
  <fills count="17">
    <fill>
      <patternFill patternType="none"/>
    </fill>
    <fill>
      <patternFill patternType="gray125"/>
    </fill>
    <fill>
      <patternFill patternType="solid">
        <fgColor theme="4" tint="0.39997558519241921"/>
        <bgColor indexed="64"/>
      </patternFill>
    </fill>
    <fill>
      <patternFill patternType="solid">
        <fgColor rgb="FFFE6054"/>
        <bgColor indexed="64"/>
      </patternFill>
    </fill>
    <fill>
      <patternFill patternType="solid">
        <fgColor rgb="FFFF9966"/>
        <bgColor indexed="64"/>
      </patternFill>
    </fill>
    <fill>
      <patternFill patternType="solid">
        <fgColor theme="9" tint="0.59996337778862885"/>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4" fillId="0" borderId="0" applyFont="0" applyFill="0" applyBorder="0" applyAlignment="0" applyProtection="0"/>
    <xf numFmtId="0" fontId="7" fillId="0" borderId="0" applyNumberFormat="0" applyFill="0" applyBorder="0" applyAlignment="0" applyProtection="0"/>
    <xf numFmtId="166" fontId="12" fillId="0" borderId="0" applyFont="0" applyFill="0" applyBorder="0" applyAlignment="0" applyProtection="0"/>
  </cellStyleXfs>
  <cellXfs count="137">
    <xf numFmtId="0" fontId="0" fillId="0" borderId="0" xfId="0"/>
    <xf numFmtId="0" fontId="3" fillId="0" borderId="0" xfId="0" applyFont="1"/>
    <xf numFmtId="0" fontId="0" fillId="14" borderId="0" xfId="0" applyFill="1"/>
    <xf numFmtId="4" fontId="2" fillId="0" borderId="1" xfId="0" applyNumberFormat="1" applyFont="1" applyBorder="1" applyAlignment="1">
      <alignment wrapText="1"/>
    </xf>
    <xf numFmtId="49" fontId="5" fillId="0" borderId="1" xfId="0" applyNumberFormat="1" applyFont="1" applyBorder="1" applyAlignment="1">
      <alignment horizontal="left"/>
    </xf>
    <xf numFmtId="49" fontId="2" fillId="0" borderId="1" xfId="0" applyNumberFormat="1" applyFont="1" applyBorder="1" applyAlignment="1">
      <alignment horizontal="right"/>
    </xf>
    <xf numFmtId="49" fontId="2" fillId="0" borderId="1" xfId="0" applyNumberFormat="1" applyFont="1" applyBorder="1" applyAlignment="1"/>
    <xf numFmtId="165" fontId="2" fillId="0" borderId="1" xfId="0" applyNumberFormat="1" applyFont="1" applyBorder="1" applyAlignment="1">
      <alignment horizontal="right"/>
    </xf>
    <xf numFmtId="0" fontId="2" fillId="0" borderId="1" xfId="0" applyFont="1" applyBorder="1" applyAlignment="1"/>
    <xf numFmtId="165" fontId="2" fillId="0" borderId="1" xfId="0" applyNumberFormat="1" applyFont="1" applyBorder="1" applyAlignment="1"/>
    <xf numFmtId="14" fontId="6" fillId="0" borderId="1" xfId="0" applyNumberFormat="1" applyFont="1" applyBorder="1" applyAlignment="1">
      <alignment horizontal="left"/>
    </xf>
    <xf numFmtId="49" fontId="6" fillId="0" borderId="1" xfId="0" applyNumberFormat="1" applyFont="1" applyBorder="1" applyAlignment="1">
      <alignment horizontal="left"/>
    </xf>
    <xf numFmtId="0" fontId="6" fillId="0" borderId="1" xfId="0" applyFont="1" applyBorder="1" applyAlignment="1">
      <alignment horizontal="left"/>
    </xf>
    <xf numFmtId="49" fontId="2" fillId="4" borderId="1" xfId="0" applyNumberFormat="1" applyFont="1" applyFill="1" applyBorder="1" applyAlignment="1">
      <alignment horizontal="center"/>
    </xf>
    <xf numFmtId="49" fontId="2" fillId="5" borderId="1" xfId="0" applyNumberFormat="1" applyFont="1" applyFill="1" applyBorder="1" applyAlignment="1">
      <alignment horizontal="center"/>
    </xf>
    <xf numFmtId="49" fontId="2" fillId="5" borderId="1" xfId="0" applyNumberFormat="1" applyFont="1" applyFill="1" applyBorder="1" applyAlignment="1">
      <alignment horizontal="center" wrapText="1"/>
    </xf>
    <xf numFmtId="49" fontId="2" fillId="6" borderId="1" xfId="0" applyNumberFormat="1" applyFont="1" applyFill="1" applyBorder="1" applyAlignment="1">
      <alignment horizontal="center" wrapText="1"/>
    </xf>
    <xf numFmtId="49" fontId="2" fillId="7" borderId="1" xfId="0" applyNumberFormat="1" applyFont="1" applyFill="1" applyBorder="1" applyAlignment="1">
      <alignment horizontal="center" wrapText="1"/>
    </xf>
    <xf numFmtId="165" fontId="2" fillId="8" borderId="1" xfId="0" applyNumberFormat="1" applyFont="1" applyFill="1" applyBorder="1" applyAlignment="1">
      <alignment horizontal="right"/>
    </xf>
    <xf numFmtId="165" fontId="2" fillId="12" borderId="1" xfId="0" applyNumberFormat="1" applyFont="1" applyFill="1" applyBorder="1" applyAlignment="1">
      <alignment horizontal="center"/>
    </xf>
    <xf numFmtId="0" fontId="2" fillId="0" borderId="1" xfId="0" applyFont="1" applyFill="1" applyBorder="1" applyAlignment="1"/>
    <xf numFmtId="49" fontId="1" fillId="13" borderId="1" xfId="0" applyNumberFormat="1" applyFont="1" applyFill="1" applyBorder="1" applyAlignment="1">
      <alignment horizontal="center"/>
    </xf>
    <xf numFmtId="49" fontId="1" fillId="13" borderId="1" xfId="0" applyNumberFormat="1" applyFont="1" applyFill="1" applyBorder="1" applyAlignment="1">
      <alignment horizontal="center" wrapText="1"/>
    </xf>
    <xf numFmtId="0" fontId="2" fillId="0" borderId="2" xfId="0" applyFont="1" applyFill="1" applyBorder="1" applyAlignment="1"/>
    <xf numFmtId="49" fontId="1" fillId="13" borderId="1" xfId="0" applyNumberFormat="1" applyFont="1" applyFill="1" applyBorder="1" applyAlignment="1">
      <alignment horizontal="right" wrapText="1"/>
    </xf>
    <xf numFmtId="165" fontId="1" fillId="13" borderId="1" xfId="0" applyNumberFormat="1" applyFont="1" applyFill="1" applyBorder="1" applyAlignment="1">
      <alignment horizontal="right"/>
    </xf>
    <xf numFmtId="165" fontId="1" fillId="13" borderId="1" xfId="0" applyNumberFormat="1" applyFont="1" applyFill="1" applyBorder="1" applyAlignment="1">
      <alignment horizontal="center"/>
    </xf>
    <xf numFmtId="0" fontId="1" fillId="0" borderId="1" xfId="0" applyFont="1" applyBorder="1" applyAlignment="1"/>
    <xf numFmtId="0" fontId="2" fillId="0" borderId="3" xfId="0" applyFont="1" applyFill="1" applyBorder="1" applyAlignment="1"/>
    <xf numFmtId="0" fontId="14" fillId="0" borderId="1" xfId="0" applyFont="1" applyBorder="1" applyAlignment="1"/>
    <xf numFmtId="0" fontId="14" fillId="0" borderId="1" xfId="0" applyFont="1" applyFill="1" applyBorder="1" applyAlignment="1"/>
    <xf numFmtId="0" fontId="2" fillId="15" borderId="1" xfId="0" applyFont="1" applyFill="1" applyBorder="1" applyAlignment="1"/>
    <xf numFmtId="167" fontId="2" fillId="0" borderId="1" xfId="0" applyNumberFormat="1" applyFont="1" applyBorder="1" applyAlignment="1"/>
    <xf numFmtId="167" fontId="1" fillId="13" borderId="1" xfId="0" applyNumberFormat="1" applyFont="1" applyFill="1" applyBorder="1" applyAlignment="1">
      <alignment horizontal="center"/>
    </xf>
    <xf numFmtId="49" fontId="2" fillId="0" borderId="1" xfId="0" applyNumberFormat="1" applyFont="1" applyFill="1" applyBorder="1" applyAlignment="1">
      <alignment wrapText="1"/>
    </xf>
    <xf numFmtId="0" fontId="2" fillId="0" borderId="1" xfId="0" applyFont="1" applyFill="1" applyBorder="1" applyAlignment="1">
      <alignment wrapText="1"/>
    </xf>
    <xf numFmtId="4" fontId="2" fillId="0" borderId="1" xfId="0" applyNumberFormat="1" applyFont="1" applyFill="1" applyBorder="1" applyAlignment="1"/>
    <xf numFmtId="0" fontId="14" fillId="16" borderId="1" xfId="0" applyFont="1" applyFill="1" applyBorder="1" applyAlignment="1"/>
    <xf numFmtId="0" fontId="2" fillId="10" borderId="1" xfId="0" applyFont="1" applyFill="1" applyBorder="1" applyAlignment="1"/>
    <xf numFmtId="164" fontId="2" fillId="0" borderId="1" xfId="0" applyNumberFormat="1" applyFont="1" applyFill="1" applyBorder="1"/>
    <xf numFmtId="49" fontId="2" fillId="0" borderId="1" xfId="0" applyNumberFormat="1" applyFont="1" applyFill="1" applyBorder="1"/>
    <xf numFmtId="0" fontId="2" fillId="0" borderId="1" xfId="0" applyFont="1" applyFill="1" applyBorder="1"/>
    <xf numFmtId="49" fontId="2" fillId="0" borderId="1" xfId="0" applyNumberFormat="1" applyFont="1" applyFill="1" applyBorder="1" applyAlignment="1">
      <alignment horizontal="right" wrapText="1"/>
    </xf>
    <xf numFmtId="165" fontId="2" fillId="0" borderId="1" xfId="0" applyNumberFormat="1" applyFont="1" applyFill="1" applyBorder="1" applyAlignment="1"/>
    <xf numFmtId="14" fontId="2" fillId="0" borderId="1" xfId="0" applyNumberFormat="1" applyFont="1" applyFill="1" applyBorder="1" applyAlignment="1"/>
    <xf numFmtId="165" fontId="2" fillId="0" borderId="1" xfId="0" applyNumberFormat="1" applyFont="1" applyFill="1" applyBorder="1"/>
    <xf numFmtId="49" fontId="2" fillId="0" borderId="1" xfId="0" applyNumberFormat="1" applyFont="1" applyFill="1" applyBorder="1" applyAlignment="1">
      <alignment horizontal="right"/>
    </xf>
    <xf numFmtId="14" fontId="2" fillId="0" borderId="1" xfId="0" applyNumberFormat="1" applyFont="1" applyFill="1" applyBorder="1"/>
    <xf numFmtId="165" fontId="2" fillId="0" borderId="1" xfId="0" applyNumberFormat="1" applyFont="1" applyFill="1" applyBorder="1" applyAlignment="1">
      <alignment horizontal="right"/>
    </xf>
    <xf numFmtId="49" fontId="2" fillId="0" borderId="1" xfId="0" applyNumberFormat="1" applyFont="1" applyFill="1" applyBorder="1" applyAlignment="1"/>
    <xf numFmtId="49" fontId="2" fillId="0" borderId="1" xfId="0" applyNumberFormat="1" applyFont="1" applyFill="1" applyBorder="1" applyAlignment="1">
      <alignment horizontal="left" vertical="center" wrapText="1"/>
    </xf>
    <xf numFmtId="0" fontId="16" fillId="0" borderId="1" xfId="0" applyFont="1" applyFill="1" applyBorder="1" applyAlignment="1">
      <alignment horizontal="right"/>
    </xf>
    <xf numFmtId="164" fontId="2" fillId="0" borderId="1" xfId="0" applyNumberFormat="1" applyFont="1" applyFill="1" applyBorder="1" applyAlignment="1">
      <alignment horizontal="left"/>
    </xf>
    <xf numFmtId="49" fontId="2" fillId="0" borderId="1" xfId="0" quotePrefix="1" applyNumberFormat="1" applyFont="1" applyFill="1" applyBorder="1" applyAlignment="1">
      <alignment horizontal="right" wrapText="1"/>
    </xf>
    <xf numFmtId="49" fontId="2" fillId="0" borderId="1" xfId="0" quotePrefix="1" applyNumberFormat="1" applyFont="1" applyFill="1" applyBorder="1" applyAlignment="1">
      <alignment horizontal="right"/>
    </xf>
    <xf numFmtId="0" fontId="2" fillId="0" borderId="1" xfId="0" applyFont="1" applyFill="1" applyBorder="1" applyAlignment="1">
      <alignment horizontal="left"/>
    </xf>
    <xf numFmtId="0" fontId="17" fillId="0" borderId="1" xfId="0" applyFont="1" applyFill="1" applyBorder="1" applyAlignment="1">
      <alignment horizontal="left"/>
    </xf>
    <xf numFmtId="0" fontId="18" fillId="0" borderId="1" xfId="0" applyFont="1" applyFill="1" applyBorder="1" applyAlignment="1">
      <alignment wrapText="1"/>
    </xf>
    <xf numFmtId="49" fontId="17" fillId="0" borderId="1" xfId="0" applyNumberFormat="1" applyFont="1" applyFill="1" applyBorder="1" applyAlignment="1">
      <alignment horizontal="right"/>
    </xf>
    <xf numFmtId="0" fontId="17" fillId="0" borderId="1" xfId="0" applyFont="1" applyFill="1" applyBorder="1"/>
    <xf numFmtId="0" fontId="19" fillId="0" borderId="1" xfId="0" applyFont="1" applyFill="1" applyBorder="1"/>
    <xf numFmtId="0" fontId="10" fillId="0" borderId="1" xfId="0" applyFont="1" applyFill="1" applyBorder="1" applyAlignment="1">
      <alignment wrapText="1"/>
    </xf>
    <xf numFmtId="0" fontId="20" fillId="0" borderId="1" xfId="0" applyFont="1" applyFill="1" applyBorder="1" applyAlignment="1">
      <alignment wrapText="1"/>
    </xf>
    <xf numFmtId="49" fontId="2" fillId="0" borderId="1" xfId="0" applyNumberFormat="1" applyFont="1" applyFill="1" applyBorder="1" applyAlignment="1">
      <alignment horizontal="left"/>
    </xf>
    <xf numFmtId="49" fontId="2" fillId="0" borderId="1" xfId="1" applyNumberFormat="1" applyFont="1" applyFill="1" applyBorder="1" applyAlignment="1">
      <alignment horizontal="right"/>
    </xf>
    <xf numFmtId="0" fontId="2" fillId="0" borderId="1" xfId="0" applyFont="1" applyFill="1" applyBorder="1" applyAlignment="1">
      <alignment horizontal="right"/>
    </xf>
    <xf numFmtId="49" fontId="2" fillId="0" borderId="1" xfId="0" applyNumberFormat="1" applyFont="1" applyFill="1" applyBorder="1" applyAlignment="1">
      <alignment horizontal="right" vertical="top" wrapText="1"/>
    </xf>
    <xf numFmtId="0" fontId="2" fillId="0" borderId="1" xfId="0" applyFont="1" applyFill="1" applyBorder="1" applyAlignment="1">
      <alignment vertical="top" wrapText="1"/>
    </xf>
    <xf numFmtId="14" fontId="2" fillId="0" borderId="1" xfId="0" applyNumberFormat="1" applyFont="1" applyFill="1" applyBorder="1" applyAlignment="1">
      <alignment horizontal="right"/>
    </xf>
    <xf numFmtId="49" fontId="2" fillId="0" borderId="1" xfId="0" quotePrefix="1" applyNumberFormat="1" applyFont="1" applyFill="1" applyBorder="1" applyAlignment="1">
      <alignment wrapText="1"/>
    </xf>
    <xf numFmtId="0" fontId="2" fillId="0" borderId="1" xfId="0" applyFont="1" applyFill="1" applyBorder="1" applyAlignment="1">
      <alignment vertical="center" wrapText="1"/>
    </xf>
    <xf numFmtId="49" fontId="2" fillId="0" borderId="1" xfId="0" applyNumberFormat="1" applyFont="1" applyFill="1" applyBorder="1" applyAlignment="1">
      <alignment vertical="center" wrapText="1"/>
    </xf>
    <xf numFmtId="49" fontId="2" fillId="2" borderId="4" xfId="0" applyNumberFormat="1" applyFont="1" applyFill="1" applyBorder="1" applyAlignment="1">
      <alignment horizontal="center"/>
    </xf>
    <xf numFmtId="49" fontId="2" fillId="2" borderId="5" xfId="0" applyNumberFormat="1" applyFont="1" applyFill="1" applyBorder="1" applyAlignment="1">
      <alignment horizontal="center"/>
    </xf>
    <xf numFmtId="49" fontId="2" fillId="2" borderId="6" xfId="0" applyNumberFormat="1" applyFont="1" applyFill="1" applyBorder="1" applyAlignment="1">
      <alignment horizontal="center"/>
    </xf>
    <xf numFmtId="49" fontId="2" fillId="3" borderId="4" xfId="0" applyNumberFormat="1" applyFont="1" applyFill="1" applyBorder="1" applyAlignment="1">
      <alignment horizontal="center"/>
    </xf>
    <xf numFmtId="49" fontId="2" fillId="3" borderId="5" xfId="0" applyNumberFormat="1" applyFont="1" applyFill="1" applyBorder="1" applyAlignment="1">
      <alignment horizontal="center"/>
    </xf>
    <xf numFmtId="49" fontId="2" fillId="3" borderId="6" xfId="0" applyNumberFormat="1" applyFont="1" applyFill="1" applyBorder="1" applyAlignment="1">
      <alignment horizontal="center"/>
    </xf>
    <xf numFmtId="49" fontId="2" fillId="9" borderId="1" xfId="0" applyNumberFormat="1" applyFont="1" applyFill="1" applyBorder="1" applyAlignment="1">
      <alignment horizontal="center" wrapText="1"/>
    </xf>
    <xf numFmtId="0" fontId="2" fillId="11" borderId="1" xfId="0" applyFont="1" applyFill="1" applyBorder="1" applyAlignment="1">
      <alignment horizontal="center"/>
    </xf>
    <xf numFmtId="49" fontId="2" fillId="8" borderId="1" xfId="0" applyNumberFormat="1" applyFont="1" applyFill="1" applyBorder="1" applyAlignment="1">
      <alignment horizontal="center" wrapText="1"/>
    </xf>
    <xf numFmtId="49" fontId="2" fillId="10" borderId="1" xfId="0" applyNumberFormat="1" applyFont="1" applyFill="1" applyBorder="1" applyAlignment="1">
      <alignment horizontal="center" wrapText="1"/>
    </xf>
    <xf numFmtId="49" fontId="2" fillId="7" borderId="1" xfId="0" applyNumberFormat="1" applyFont="1" applyFill="1" applyBorder="1" applyAlignment="1">
      <alignment horizontal="center"/>
    </xf>
    <xf numFmtId="167" fontId="2" fillId="0" borderId="1" xfId="0" applyNumberFormat="1" applyFont="1" applyFill="1" applyBorder="1" applyAlignment="1"/>
    <xf numFmtId="164" fontId="2" fillId="0" borderId="1" xfId="0" applyNumberFormat="1" applyFont="1" applyFill="1" applyBorder="1" applyAlignment="1"/>
    <xf numFmtId="2" fontId="2" fillId="0" borderId="1" xfId="0" applyNumberFormat="1" applyFont="1" applyFill="1" applyBorder="1" applyAlignment="1"/>
    <xf numFmtId="0" fontId="8" fillId="0" borderId="1" xfId="0" applyFont="1" applyFill="1" applyBorder="1" applyAlignment="1">
      <alignment wrapText="1"/>
    </xf>
    <xf numFmtId="165" fontId="2" fillId="0" borderId="1" xfId="1" applyNumberFormat="1" applyFont="1" applyFill="1" applyBorder="1" applyAlignment="1"/>
    <xf numFmtId="164" fontId="2" fillId="0" borderId="1" xfId="0" quotePrefix="1" applyNumberFormat="1" applyFont="1" applyFill="1" applyBorder="1" applyAlignment="1"/>
    <xf numFmtId="49" fontId="8" fillId="0" borderId="1" xfId="0" applyNumberFormat="1" applyFont="1" applyFill="1" applyBorder="1" applyAlignment="1">
      <alignment horizontal="right" wrapText="1"/>
    </xf>
    <xf numFmtId="164" fontId="2" fillId="0" borderId="1" xfId="0" applyNumberFormat="1" applyFont="1" applyFill="1" applyBorder="1" applyAlignment="1">
      <alignment wrapText="1"/>
    </xf>
    <xf numFmtId="165" fontId="8" fillId="0" borderId="1" xfId="0" applyNumberFormat="1" applyFont="1" applyFill="1" applyBorder="1" applyAlignment="1">
      <alignment horizontal="right" wrapText="1"/>
    </xf>
    <xf numFmtId="0" fontId="8" fillId="0" borderId="1" xfId="0" applyFont="1" applyFill="1" applyBorder="1" applyAlignment="1">
      <alignment vertical="center" wrapText="1"/>
    </xf>
    <xf numFmtId="0" fontId="2" fillId="0" borderId="1" xfId="0" quotePrefix="1" applyFont="1" applyFill="1" applyBorder="1" applyAlignment="1">
      <alignment horizontal="right"/>
    </xf>
    <xf numFmtId="4" fontId="2" fillId="0" borderId="1" xfId="0" applyNumberFormat="1" applyFont="1" applyFill="1" applyBorder="1" applyAlignment="1">
      <alignment horizontal="right"/>
    </xf>
    <xf numFmtId="4" fontId="2" fillId="0" borderId="1" xfId="0" applyNumberFormat="1" applyFont="1" applyFill="1" applyBorder="1" applyAlignment="1">
      <alignment horizontal="right" wrapText="1"/>
    </xf>
    <xf numFmtId="0" fontId="8" fillId="0" borderId="1" xfId="0" applyFont="1" applyFill="1" applyBorder="1" applyAlignment="1">
      <alignment horizontal="left" wrapText="1"/>
    </xf>
    <xf numFmtId="0" fontId="2" fillId="0" borderId="1" xfId="0" applyFont="1" applyFill="1" applyBorder="1" applyAlignment="1">
      <alignment horizontal="left" wrapText="1"/>
    </xf>
    <xf numFmtId="0" fontId="9" fillId="0" borderId="1" xfId="0" applyFont="1" applyFill="1" applyBorder="1" applyAlignment="1">
      <alignment wrapText="1"/>
    </xf>
    <xf numFmtId="49" fontId="2" fillId="0" borderId="1" xfId="0" applyNumberFormat="1" applyFont="1" applyFill="1" applyBorder="1" applyAlignment="1">
      <alignment horizontal="left" wrapText="1"/>
    </xf>
    <xf numFmtId="49" fontId="2" fillId="0" borderId="1" xfId="1" quotePrefix="1" applyNumberFormat="1" applyFont="1" applyFill="1" applyBorder="1" applyAlignment="1">
      <alignment horizontal="right"/>
    </xf>
    <xf numFmtId="4" fontId="2" fillId="0" borderId="1" xfId="0" applyNumberFormat="1" applyFont="1" applyFill="1" applyBorder="1" applyAlignment="1">
      <alignment wrapText="1"/>
    </xf>
    <xf numFmtId="0" fontId="2" fillId="0" borderId="1" xfId="0" applyFont="1" applyFill="1" applyBorder="1" applyAlignment="1">
      <alignment horizontal="right" wrapText="1"/>
    </xf>
    <xf numFmtId="49" fontId="2" fillId="0" borderId="1" xfId="0" quotePrefix="1" applyNumberFormat="1" applyFont="1" applyFill="1" applyBorder="1" applyAlignment="1"/>
    <xf numFmtId="0" fontId="8" fillId="0" borderId="1" xfId="0" applyFont="1" applyFill="1" applyBorder="1" applyAlignment="1">
      <alignment horizontal="left"/>
    </xf>
    <xf numFmtId="0" fontId="13" fillId="0" borderId="1" xfId="0" applyFont="1" applyFill="1" applyBorder="1" applyAlignment="1">
      <alignment wrapText="1"/>
    </xf>
    <xf numFmtId="0" fontId="2" fillId="0" borderId="1" xfId="0" quotePrefix="1" applyFont="1" applyFill="1" applyBorder="1" applyAlignment="1">
      <alignment wrapText="1"/>
    </xf>
    <xf numFmtId="167" fontId="2" fillId="0" borderId="1" xfId="0" applyNumberFormat="1" applyFont="1" applyFill="1" applyBorder="1" applyAlignment="1">
      <alignment wrapText="1"/>
    </xf>
    <xf numFmtId="49" fontId="2" fillId="0" borderId="1" xfId="0" applyNumberFormat="1" applyFont="1" applyFill="1" applyBorder="1" applyAlignment="1">
      <alignment horizontal="center" wrapText="1"/>
    </xf>
    <xf numFmtId="167" fontId="2" fillId="0" borderId="1" xfId="0" applyNumberFormat="1" applyFont="1" applyFill="1" applyBorder="1"/>
    <xf numFmtId="49" fontId="2" fillId="0" borderId="1" xfId="0" applyNumberFormat="1" applyFont="1" applyFill="1" applyBorder="1" applyAlignment="1">
      <alignment vertical="center"/>
    </xf>
    <xf numFmtId="49" fontId="2" fillId="0" borderId="1" xfId="0" applyNumberFormat="1" applyFont="1" applyFill="1" applyBorder="1" applyAlignment="1">
      <alignment horizontal="right" vertical="center" wrapText="1"/>
    </xf>
    <xf numFmtId="49" fontId="2" fillId="0" borderId="1" xfId="0" applyNumberFormat="1" applyFont="1" applyFill="1" applyBorder="1" applyAlignment="1">
      <alignment horizontal="right" vertical="center"/>
    </xf>
    <xf numFmtId="165" fontId="2" fillId="0" borderId="1" xfId="0" applyNumberFormat="1" applyFont="1" applyFill="1" applyBorder="1" applyAlignment="1">
      <alignment horizontal="right" vertical="center"/>
    </xf>
    <xf numFmtId="167"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68" fontId="2" fillId="0" borderId="1" xfId="0" applyNumberFormat="1" applyFont="1" applyFill="1" applyBorder="1" applyAlignment="1"/>
    <xf numFmtId="0" fontId="9" fillId="0" borderId="1" xfId="0" applyFont="1" applyFill="1" applyBorder="1" applyAlignment="1">
      <alignment vertical="top" wrapText="1"/>
    </xf>
    <xf numFmtId="167" fontId="9" fillId="0" borderId="1" xfId="0" applyNumberFormat="1" applyFont="1" applyFill="1" applyBorder="1" applyAlignment="1">
      <alignment wrapText="1"/>
    </xf>
    <xf numFmtId="4" fontId="9" fillId="0" borderId="1" xfId="0" applyNumberFormat="1" applyFont="1" applyFill="1" applyBorder="1" applyAlignment="1">
      <alignment horizontal="right" vertical="top" wrapText="1"/>
    </xf>
    <xf numFmtId="0" fontId="9" fillId="0" borderId="1" xfId="0" applyFont="1" applyFill="1" applyBorder="1" applyAlignment="1">
      <alignment horizontal="right" vertical="top" wrapText="1"/>
    </xf>
    <xf numFmtId="167" fontId="9" fillId="0" borderId="1" xfId="0" applyNumberFormat="1" applyFont="1" applyFill="1" applyBorder="1" applyAlignment="1">
      <alignment vertical="top" wrapText="1"/>
    </xf>
    <xf numFmtId="4" fontId="9" fillId="0" borderId="1" xfId="0" applyNumberFormat="1" applyFont="1" applyFill="1" applyBorder="1" applyAlignment="1">
      <alignment vertical="top" wrapText="1"/>
    </xf>
    <xf numFmtId="0" fontId="9" fillId="0" borderId="1" xfId="0" quotePrefix="1" applyFont="1" applyFill="1" applyBorder="1" applyAlignment="1">
      <alignment vertical="top" wrapText="1"/>
    </xf>
    <xf numFmtId="43" fontId="2" fillId="0" borderId="1" xfId="1" applyFont="1" applyFill="1" applyBorder="1" applyAlignment="1"/>
    <xf numFmtId="4" fontId="9" fillId="0" borderId="1" xfId="0" applyNumberFormat="1" applyFont="1" applyFill="1" applyBorder="1" applyAlignment="1">
      <alignment horizontal="right" wrapText="1"/>
    </xf>
    <xf numFmtId="167" fontId="2" fillId="0" borderId="1" xfId="0" applyNumberFormat="1" applyFont="1" applyFill="1" applyBorder="1" applyAlignment="1">
      <alignment vertical="top" wrapText="1"/>
    </xf>
    <xf numFmtId="0" fontId="9" fillId="0" borderId="1" xfId="0" applyFont="1" applyFill="1" applyBorder="1" applyAlignment="1">
      <alignment horizontal="left" wrapText="1"/>
    </xf>
    <xf numFmtId="49" fontId="2" fillId="0" borderId="1" xfId="0" applyNumberFormat="1" applyFont="1" applyFill="1" applyBorder="1" applyAlignment="1">
      <alignment horizontal="left" vertical="top"/>
    </xf>
    <xf numFmtId="49" fontId="2" fillId="0" borderId="1" xfId="0" applyNumberFormat="1" applyFont="1" applyFill="1" applyBorder="1" applyAlignment="1">
      <alignment vertical="top"/>
    </xf>
    <xf numFmtId="49" fontId="2" fillId="0" borderId="1" xfId="0" applyNumberFormat="1" applyFont="1" applyFill="1" applyBorder="1" applyAlignment="1">
      <alignment vertical="top" wrapText="1"/>
    </xf>
    <xf numFmtId="14" fontId="2" fillId="0" borderId="1" xfId="0" applyNumberFormat="1" applyFont="1" applyFill="1" applyBorder="1" applyAlignment="1">
      <alignment wrapText="1"/>
    </xf>
    <xf numFmtId="15" fontId="9" fillId="0" borderId="1" xfId="0" applyNumberFormat="1" applyFont="1" applyFill="1" applyBorder="1" applyAlignment="1">
      <alignment vertical="top" wrapText="1"/>
    </xf>
    <xf numFmtId="49" fontId="7" fillId="0" borderId="1" xfId="2" applyNumberFormat="1" applyBorder="1" applyAlignment="1">
      <alignment horizontal="left"/>
    </xf>
    <xf numFmtId="0" fontId="1" fillId="0" borderId="1" xfId="0" applyFont="1" applyFill="1" applyBorder="1" applyAlignment="1"/>
    <xf numFmtId="0" fontId="15" fillId="0" borderId="0" xfId="0" applyFont="1" applyFill="1"/>
  </cellXfs>
  <cellStyles count="4">
    <cellStyle name="Collegamento ipertestuale" xfId="2" builtinId="8"/>
    <cellStyle name="Euro 2" xfId="3"/>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11</xdr:col>
      <xdr:colOff>0</xdr:colOff>
      <xdr:row>179</xdr:row>
      <xdr:rowOff>0</xdr:rowOff>
    </xdr:from>
    <xdr:ext cx="152400" cy="152400"/>
    <xdr:pic>
      <xdr:nvPicPr>
        <xdr:cNvPr id="2" name="Immagine 1" descr="http://demaco.consob/ArchiflowWeb/images/indicator.gif">
          <a:extLst>
            <a:ext uri="{FF2B5EF4-FFF2-40B4-BE49-F238E27FC236}">
              <a16:creationId xmlns:a16="http://schemas.microsoft.com/office/drawing/2014/main" id="{00000000-0008-0000-0000-00000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179</xdr:row>
      <xdr:rowOff>0</xdr:rowOff>
    </xdr:from>
    <xdr:ext cx="152400" cy="152400"/>
    <xdr:pic>
      <xdr:nvPicPr>
        <xdr:cNvPr id="3" name="Immagine 2" descr="http://demaco.consob/ArchiflowWeb/images/indicator.gif">
          <a:extLst>
            <a:ext uri="{FF2B5EF4-FFF2-40B4-BE49-F238E27FC236}">
              <a16:creationId xmlns:a16="http://schemas.microsoft.com/office/drawing/2014/main" id="{00000000-0008-0000-0000-00000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206</xdr:row>
      <xdr:rowOff>0</xdr:rowOff>
    </xdr:from>
    <xdr:ext cx="152400" cy="152400"/>
    <xdr:pic>
      <xdr:nvPicPr>
        <xdr:cNvPr id="4" name="Immagine 3" descr="http://demaco.consob/ArchiflowWeb/images/indicator.gif">
          <a:extLst>
            <a:ext uri="{FF2B5EF4-FFF2-40B4-BE49-F238E27FC236}">
              <a16:creationId xmlns:a16="http://schemas.microsoft.com/office/drawing/2014/main" id="{00000000-0008-0000-0000-00000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206</xdr:row>
      <xdr:rowOff>0</xdr:rowOff>
    </xdr:from>
    <xdr:ext cx="152400" cy="152400"/>
    <xdr:pic>
      <xdr:nvPicPr>
        <xdr:cNvPr id="5" name="Immagine 4" descr="http://demaco.consob/ArchiflowWeb/images/indicator.gif">
          <a:extLst>
            <a:ext uri="{FF2B5EF4-FFF2-40B4-BE49-F238E27FC236}">
              <a16:creationId xmlns:a16="http://schemas.microsoft.com/office/drawing/2014/main" id="{00000000-0008-0000-0000-00000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228</xdr:row>
      <xdr:rowOff>0</xdr:rowOff>
    </xdr:from>
    <xdr:ext cx="152400" cy="152400"/>
    <xdr:pic>
      <xdr:nvPicPr>
        <xdr:cNvPr id="6" name="Immagine 5" descr="http://demaco.consob/ArchiflowWeb/images/indicator.gif">
          <a:extLst>
            <a:ext uri="{FF2B5EF4-FFF2-40B4-BE49-F238E27FC236}">
              <a16:creationId xmlns:a16="http://schemas.microsoft.com/office/drawing/2014/main" id="{00000000-0008-0000-0000-00000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228</xdr:row>
      <xdr:rowOff>0</xdr:rowOff>
    </xdr:from>
    <xdr:ext cx="152400" cy="152400"/>
    <xdr:pic>
      <xdr:nvPicPr>
        <xdr:cNvPr id="7" name="Immagine 6" descr="http://demaco.consob/ArchiflowWeb/images/indicator.gif">
          <a:extLst>
            <a:ext uri="{FF2B5EF4-FFF2-40B4-BE49-F238E27FC236}">
              <a16:creationId xmlns:a16="http://schemas.microsoft.com/office/drawing/2014/main" id="{00000000-0008-0000-0000-00000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228</xdr:row>
      <xdr:rowOff>0</xdr:rowOff>
    </xdr:from>
    <xdr:ext cx="152400" cy="152400"/>
    <xdr:pic>
      <xdr:nvPicPr>
        <xdr:cNvPr id="8" name="Immagine 7" descr="http://demaco.consob/ArchiflowWeb/images/indicator.gif">
          <a:extLst>
            <a:ext uri="{FF2B5EF4-FFF2-40B4-BE49-F238E27FC236}">
              <a16:creationId xmlns:a16="http://schemas.microsoft.com/office/drawing/2014/main" id="{00000000-0008-0000-0000-00000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228</xdr:row>
      <xdr:rowOff>0</xdr:rowOff>
    </xdr:from>
    <xdr:ext cx="152400" cy="152400"/>
    <xdr:pic>
      <xdr:nvPicPr>
        <xdr:cNvPr id="9" name="Immagine 8" descr="http://demaco.consob/ArchiflowWeb/images/indicator.gif">
          <a:extLst>
            <a:ext uri="{FF2B5EF4-FFF2-40B4-BE49-F238E27FC236}">
              <a16:creationId xmlns:a16="http://schemas.microsoft.com/office/drawing/2014/main" id="{00000000-0008-0000-0000-00000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228</xdr:row>
      <xdr:rowOff>0</xdr:rowOff>
    </xdr:from>
    <xdr:ext cx="152400" cy="152400"/>
    <xdr:pic>
      <xdr:nvPicPr>
        <xdr:cNvPr id="10" name="Immagine 9" descr="http://demaco.consob/ArchiflowWeb/images/indicator.gif">
          <a:extLst>
            <a:ext uri="{FF2B5EF4-FFF2-40B4-BE49-F238E27FC236}">
              <a16:creationId xmlns:a16="http://schemas.microsoft.com/office/drawing/2014/main" id="{00000000-0008-0000-0000-00000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195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228</xdr:row>
      <xdr:rowOff>0</xdr:rowOff>
    </xdr:from>
    <xdr:ext cx="152400" cy="152400"/>
    <xdr:pic>
      <xdr:nvPicPr>
        <xdr:cNvPr id="11" name="Immagine 10" descr="http://demaco.consob/ArchiflowWeb/images/indicator.gif">
          <a:extLst>
            <a:ext uri="{FF2B5EF4-FFF2-40B4-BE49-F238E27FC236}">
              <a16:creationId xmlns:a16="http://schemas.microsoft.com/office/drawing/2014/main" id="{00000000-0008-0000-0000-00000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195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228</xdr:row>
      <xdr:rowOff>0</xdr:rowOff>
    </xdr:from>
    <xdr:ext cx="152400" cy="152400"/>
    <xdr:pic>
      <xdr:nvPicPr>
        <xdr:cNvPr id="12" name="Immagine 11" descr="http://demaco.consob/ArchiflowWeb/images/indicator.gif">
          <a:extLst>
            <a:ext uri="{FF2B5EF4-FFF2-40B4-BE49-F238E27FC236}">
              <a16:creationId xmlns:a16="http://schemas.microsoft.com/office/drawing/2014/main" id="{00000000-0008-0000-0000-00000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228</xdr:row>
      <xdr:rowOff>0</xdr:rowOff>
    </xdr:from>
    <xdr:ext cx="152400" cy="152400"/>
    <xdr:pic>
      <xdr:nvPicPr>
        <xdr:cNvPr id="13" name="Immagine 12" descr="http://demaco.consob/ArchiflowWeb/images/indicator.gif">
          <a:extLst>
            <a:ext uri="{FF2B5EF4-FFF2-40B4-BE49-F238E27FC236}">
              <a16:creationId xmlns:a16="http://schemas.microsoft.com/office/drawing/2014/main" id="{00000000-0008-0000-0000-00000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228</xdr:row>
      <xdr:rowOff>0</xdr:rowOff>
    </xdr:from>
    <xdr:ext cx="152400" cy="152400"/>
    <xdr:pic>
      <xdr:nvPicPr>
        <xdr:cNvPr id="14" name="Immagine 13" descr="http://demaco.consob/ArchiflowWeb/images/indicator.gif">
          <a:extLst>
            <a:ext uri="{FF2B5EF4-FFF2-40B4-BE49-F238E27FC236}">
              <a16:creationId xmlns:a16="http://schemas.microsoft.com/office/drawing/2014/main" id="{00000000-0008-0000-0000-00000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228</xdr:row>
      <xdr:rowOff>0</xdr:rowOff>
    </xdr:from>
    <xdr:ext cx="152400" cy="152400"/>
    <xdr:pic>
      <xdr:nvPicPr>
        <xdr:cNvPr id="15" name="Immagine 14" descr="http://demaco.consob/ArchiflowWeb/images/indicator.gif">
          <a:extLst>
            <a:ext uri="{FF2B5EF4-FFF2-40B4-BE49-F238E27FC236}">
              <a16:creationId xmlns:a16="http://schemas.microsoft.com/office/drawing/2014/main" id="{00000000-0008-0000-0000-00000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16" name="Immagine 15" descr="http://demaco.consob/ArchiflowWeb/images/indicator.gif">
          <a:extLst>
            <a:ext uri="{FF2B5EF4-FFF2-40B4-BE49-F238E27FC236}">
              <a16:creationId xmlns:a16="http://schemas.microsoft.com/office/drawing/2014/main" id="{00000000-0008-0000-0000-00001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17" name="Immagine 16" descr="http://demaco.consob/ArchiflowWeb/images/indicator.gif">
          <a:extLst>
            <a:ext uri="{FF2B5EF4-FFF2-40B4-BE49-F238E27FC236}">
              <a16:creationId xmlns:a16="http://schemas.microsoft.com/office/drawing/2014/main" id="{00000000-0008-0000-0000-00001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18" name="Immagine 17" descr="http://demaco.consob/ArchiflowWeb/images/indicator.gif">
          <a:extLst>
            <a:ext uri="{FF2B5EF4-FFF2-40B4-BE49-F238E27FC236}">
              <a16:creationId xmlns:a16="http://schemas.microsoft.com/office/drawing/2014/main" id="{00000000-0008-0000-0000-00001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19" name="Immagine 18" descr="http://demaco.consob/ArchiflowWeb/images/indicator.gif">
          <a:extLst>
            <a:ext uri="{FF2B5EF4-FFF2-40B4-BE49-F238E27FC236}">
              <a16:creationId xmlns:a16="http://schemas.microsoft.com/office/drawing/2014/main" id="{00000000-0008-0000-0000-00001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20" name="Immagine 19" descr="http://demaco.consob/ArchiflowWeb/images/indicator.gif">
          <a:extLst>
            <a:ext uri="{FF2B5EF4-FFF2-40B4-BE49-F238E27FC236}">
              <a16:creationId xmlns:a16="http://schemas.microsoft.com/office/drawing/2014/main" id="{00000000-0008-0000-0000-00001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21" name="Immagine 20" descr="http://demaco.consob/ArchiflowWeb/images/indicator.gif">
          <a:extLst>
            <a:ext uri="{FF2B5EF4-FFF2-40B4-BE49-F238E27FC236}">
              <a16:creationId xmlns:a16="http://schemas.microsoft.com/office/drawing/2014/main" id="{00000000-0008-0000-0000-00001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22" name="Immagine 21" descr="http://demaco.consob/ArchiflowWeb/images/indicator.gif">
          <a:extLst>
            <a:ext uri="{FF2B5EF4-FFF2-40B4-BE49-F238E27FC236}">
              <a16:creationId xmlns:a16="http://schemas.microsoft.com/office/drawing/2014/main" id="{00000000-0008-0000-0000-00001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23" name="Immagine 22" descr="http://demaco.consob/ArchiflowWeb/images/indicator.gif">
          <a:extLst>
            <a:ext uri="{FF2B5EF4-FFF2-40B4-BE49-F238E27FC236}">
              <a16:creationId xmlns:a16="http://schemas.microsoft.com/office/drawing/2014/main" id="{00000000-0008-0000-0000-00001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24" name="Immagine 23" descr="http://demaco.consob/ArchiflowWeb/images/indicator.gif">
          <a:extLst>
            <a:ext uri="{FF2B5EF4-FFF2-40B4-BE49-F238E27FC236}">
              <a16:creationId xmlns:a16="http://schemas.microsoft.com/office/drawing/2014/main" id="{00000000-0008-0000-0000-00001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195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25" name="Immagine 24" descr="http://demaco.consob/ArchiflowWeb/images/indicator.gif">
          <a:extLst>
            <a:ext uri="{FF2B5EF4-FFF2-40B4-BE49-F238E27FC236}">
              <a16:creationId xmlns:a16="http://schemas.microsoft.com/office/drawing/2014/main" id="{00000000-0008-0000-0000-00001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195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26" name="Immagine 25" descr="http://demaco.consob/ArchiflowWeb/images/indicator.gif">
          <a:extLst>
            <a:ext uri="{FF2B5EF4-FFF2-40B4-BE49-F238E27FC236}">
              <a16:creationId xmlns:a16="http://schemas.microsoft.com/office/drawing/2014/main" id="{00000000-0008-0000-0000-00001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86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27" name="Immagine 26" descr="http://demaco.consob/ArchiflowWeb/images/indicator.gif">
          <a:extLst>
            <a:ext uri="{FF2B5EF4-FFF2-40B4-BE49-F238E27FC236}">
              <a16:creationId xmlns:a16="http://schemas.microsoft.com/office/drawing/2014/main" id="{00000000-0008-0000-0000-00001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86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28" name="Immagine 27" descr="http://demaco.consob/ArchiflowWeb/images/indicator.gif">
          <a:extLst>
            <a:ext uri="{FF2B5EF4-FFF2-40B4-BE49-F238E27FC236}">
              <a16:creationId xmlns:a16="http://schemas.microsoft.com/office/drawing/2014/main" id="{00000000-0008-0000-0000-00001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86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29" name="Immagine 28" descr="http://demaco.consob/ArchiflowWeb/images/indicator.gif">
          <a:extLst>
            <a:ext uri="{FF2B5EF4-FFF2-40B4-BE49-F238E27FC236}">
              <a16:creationId xmlns:a16="http://schemas.microsoft.com/office/drawing/2014/main" id="{00000000-0008-0000-0000-00001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86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30" name="Immagine 29" descr="http://demaco.consob/ArchiflowWeb/images/indicator.gif">
          <a:extLst>
            <a:ext uri="{FF2B5EF4-FFF2-40B4-BE49-F238E27FC236}">
              <a16:creationId xmlns:a16="http://schemas.microsoft.com/office/drawing/2014/main" id="{00000000-0008-0000-0000-00001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31" name="Immagine 30" descr="http://demaco.consob/ArchiflowWeb/images/indicator.gif">
          <a:extLst>
            <a:ext uri="{FF2B5EF4-FFF2-40B4-BE49-F238E27FC236}">
              <a16:creationId xmlns:a16="http://schemas.microsoft.com/office/drawing/2014/main" id="{00000000-0008-0000-0000-00001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32" name="Immagine 31" descr="http://demaco.consob/ArchiflowWeb/images/indicator.gif">
          <a:extLst>
            <a:ext uri="{FF2B5EF4-FFF2-40B4-BE49-F238E27FC236}">
              <a16:creationId xmlns:a16="http://schemas.microsoft.com/office/drawing/2014/main" id="{00000000-0008-0000-0000-00002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33" name="Immagine 32" descr="http://demaco.consob/ArchiflowWeb/images/indicator.gif">
          <a:extLst>
            <a:ext uri="{FF2B5EF4-FFF2-40B4-BE49-F238E27FC236}">
              <a16:creationId xmlns:a16="http://schemas.microsoft.com/office/drawing/2014/main" id="{00000000-0008-0000-0000-00002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34" name="Immagine 33" descr="http://demaco.consob/ArchiflowWeb/images/indicator.gif">
          <a:extLst>
            <a:ext uri="{FF2B5EF4-FFF2-40B4-BE49-F238E27FC236}">
              <a16:creationId xmlns:a16="http://schemas.microsoft.com/office/drawing/2014/main" id="{00000000-0008-0000-0000-00002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35" name="Immagine 34" descr="http://demaco.consob/ArchiflowWeb/images/indicator.gif">
          <a:extLst>
            <a:ext uri="{FF2B5EF4-FFF2-40B4-BE49-F238E27FC236}">
              <a16:creationId xmlns:a16="http://schemas.microsoft.com/office/drawing/2014/main" id="{00000000-0008-0000-0000-00002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36" name="Immagine 35" descr="http://demaco.consob/ArchiflowWeb/images/indicator.gif">
          <a:extLst>
            <a:ext uri="{FF2B5EF4-FFF2-40B4-BE49-F238E27FC236}">
              <a16:creationId xmlns:a16="http://schemas.microsoft.com/office/drawing/2014/main" id="{00000000-0008-0000-0000-00002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37" name="Immagine 36" descr="http://demaco.consob/ArchiflowWeb/images/indicator.gif">
          <a:extLst>
            <a:ext uri="{FF2B5EF4-FFF2-40B4-BE49-F238E27FC236}">
              <a16:creationId xmlns:a16="http://schemas.microsoft.com/office/drawing/2014/main" id="{00000000-0008-0000-0000-00002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38" name="Immagine 37" descr="http://demaco.consob/ArchiflowWeb/images/indicator.gif">
          <a:extLst>
            <a:ext uri="{FF2B5EF4-FFF2-40B4-BE49-F238E27FC236}">
              <a16:creationId xmlns:a16="http://schemas.microsoft.com/office/drawing/2014/main" id="{00000000-0008-0000-0000-00002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39" name="Immagine 38" descr="http://demaco.consob/ArchiflowWeb/images/indicator.gif">
          <a:extLst>
            <a:ext uri="{FF2B5EF4-FFF2-40B4-BE49-F238E27FC236}">
              <a16:creationId xmlns:a16="http://schemas.microsoft.com/office/drawing/2014/main" id="{00000000-0008-0000-0000-00002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40" name="Immagine 39" descr="http://demaco.consob/ArchiflowWeb/images/indicator.gif">
          <a:extLst>
            <a:ext uri="{FF2B5EF4-FFF2-40B4-BE49-F238E27FC236}">
              <a16:creationId xmlns:a16="http://schemas.microsoft.com/office/drawing/2014/main" id="{00000000-0008-0000-0000-00002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41" name="Immagine 40" descr="http://demaco.consob/ArchiflowWeb/images/indicator.gif">
          <a:extLst>
            <a:ext uri="{FF2B5EF4-FFF2-40B4-BE49-F238E27FC236}">
              <a16:creationId xmlns:a16="http://schemas.microsoft.com/office/drawing/2014/main" id="{00000000-0008-0000-0000-00002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269</xdr:row>
      <xdr:rowOff>0</xdr:rowOff>
    </xdr:from>
    <xdr:ext cx="152400" cy="152400"/>
    <xdr:pic>
      <xdr:nvPicPr>
        <xdr:cNvPr id="42" name="Immagine 41" descr="http://demaco.consob/ArchiflowWeb/images/indicator.gif">
          <a:extLst>
            <a:ext uri="{FF2B5EF4-FFF2-40B4-BE49-F238E27FC236}">
              <a16:creationId xmlns:a16="http://schemas.microsoft.com/office/drawing/2014/main" id="{00000000-0008-0000-0000-00002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269</xdr:row>
      <xdr:rowOff>0</xdr:rowOff>
    </xdr:from>
    <xdr:ext cx="152400" cy="152400"/>
    <xdr:pic>
      <xdr:nvPicPr>
        <xdr:cNvPr id="43" name="Immagine 42" descr="http://demaco.consob/ArchiflowWeb/images/indicator.gif">
          <a:extLst>
            <a:ext uri="{FF2B5EF4-FFF2-40B4-BE49-F238E27FC236}">
              <a16:creationId xmlns:a16="http://schemas.microsoft.com/office/drawing/2014/main" id="{00000000-0008-0000-0000-00002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44" name="Immagine 43" descr="http://demaco.consob/ArchiflowWeb/images/indicator.gif">
          <a:extLst>
            <a:ext uri="{FF2B5EF4-FFF2-40B4-BE49-F238E27FC236}">
              <a16:creationId xmlns:a16="http://schemas.microsoft.com/office/drawing/2014/main" id="{00000000-0008-0000-0000-00002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45" name="Immagine 44" descr="http://demaco.consob/ArchiflowWeb/images/indicator.gif">
          <a:extLst>
            <a:ext uri="{FF2B5EF4-FFF2-40B4-BE49-F238E27FC236}">
              <a16:creationId xmlns:a16="http://schemas.microsoft.com/office/drawing/2014/main" id="{00000000-0008-0000-0000-00002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46" name="Immagine 45" descr="http://demaco.consob/ArchiflowWeb/images/indicator.gif">
          <a:extLst>
            <a:ext uri="{FF2B5EF4-FFF2-40B4-BE49-F238E27FC236}">
              <a16:creationId xmlns:a16="http://schemas.microsoft.com/office/drawing/2014/main" id="{00000000-0008-0000-0000-00002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7383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47" name="Immagine 46" descr="http://demaco.consob/ArchiflowWeb/images/indicator.gif">
          <a:extLst>
            <a:ext uri="{FF2B5EF4-FFF2-40B4-BE49-F238E27FC236}">
              <a16:creationId xmlns:a16="http://schemas.microsoft.com/office/drawing/2014/main" id="{00000000-0008-0000-0000-00002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7383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48" name="Immagine 47" descr="http://demaco.consob/ArchiflowWeb/images/indicator.gif">
          <a:extLst>
            <a:ext uri="{FF2B5EF4-FFF2-40B4-BE49-F238E27FC236}">
              <a16:creationId xmlns:a16="http://schemas.microsoft.com/office/drawing/2014/main" id="{00000000-0008-0000-0000-00003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928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49" name="Immagine 48" descr="http://demaco.consob/ArchiflowWeb/images/indicator.gif">
          <a:extLst>
            <a:ext uri="{FF2B5EF4-FFF2-40B4-BE49-F238E27FC236}">
              <a16:creationId xmlns:a16="http://schemas.microsoft.com/office/drawing/2014/main" id="{00000000-0008-0000-0000-00003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928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50" name="Immagine 49" descr="http://demaco.consob/ArchiflowWeb/images/indicator.gif">
          <a:extLst>
            <a:ext uri="{FF2B5EF4-FFF2-40B4-BE49-F238E27FC236}">
              <a16:creationId xmlns:a16="http://schemas.microsoft.com/office/drawing/2014/main" id="{00000000-0008-0000-0000-00003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928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51" name="Immagine 50" descr="http://demaco.consob/ArchiflowWeb/images/indicator.gif">
          <a:extLst>
            <a:ext uri="{FF2B5EF4-FFF2-40B4-BE49-F238E27FC236}">
              <a16:creationId xmlns:a16="http://schemas.microsoft.com/office/drawing/2014/main" id="{00000000-0008-0000-0000-00003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928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52" name="Immagine 51" descr="http://demaco.consob/ArchiflowWeb/images/indicator.gif">
          <a:extLst>
            <a:ext uri="{FF2B5EF4-FFF2-40B4-BE49-F238E27FC236}">
              <a16:creationId xmlns:a16="http://schemas.microsoft.com/office/drawing/2014/main" id="{00000000-0008-0000-0000-00003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53" name="Immagine 52" descr="http://demaco.consob/ArchiflowWeb/images/indicator.gif">
          <a:extLst>
            <a:ext uri="{FF2B5EF4-FFF2-40B4-BE49-F238E27FC236}">
              <a16:creationId xmlns:a16="http://schemas.microsoft.com/office/drawing/2014/main" id="{00000000-0008-0000-0000-00003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54" name="Immagine 53" descr="http://demaco.consob/ArchiflowWeb/images/indicator.gif">
          <a:extLst>
            <a:ext uri="{FF2B5EF4-FFF2-40B4-BE49-F238E27FC236}">
              <a16:creationId xmlns:a16="http://schemas.microsoft.com/office/drawing/2014/main" id="{00000000-0008-0000-0000-00003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55" name="Immagine 54" descr="http://demaco.consob/ArchiflowWeb/images/indicator.gif">
          <a:extLst>
            <a:ext uri="{FF2B5EF4-FFF2-40B4-BE49-F238E27FC236}">
              <a16:creationId xmlns:a16="http://schemas.microsoft.com/office/drawing/2014/main" id="{00000000-0008-0000-0000-00003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56" name="Immagine 55" descr="http://demaco.consob/ArchiflowWeb/images/indicator.gif">
          <a:extLst>
            <a:ext uri="{FF2B5EF4-FFF2-40B4-BE49-F238E27FC236}">
              <a16:creationId xmlns:a16="http://schemas.microsoft.com/office/drawing/2014/main" id="{00000000-0008-0000-0000-00003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57" name="Immagine 56" descr="http://demaco.consob/ArchiflowWeb/images/indicator.gif">
          <a:extLst>
            <a:ext uri="{FF2B5EF4-FFF2-40B4-BE49-F238E27FC236}">
              <a16:creationId xmlns:a16="http://schemas.microsoft.com/office/drawing/2014/main" id="{00000000-0008-0000-0000-00003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58" name="Immagine 57" descr="http://demaco.consob/ArchiflowWeb/images/indicator.gif">
          <a:extLst>
            <a:ext uri="{FF2B5EF4-FFF2-40B4-BE49-F238E27FC236}">
              <a16:creationId xmlns:a16="http://schemas.microsoft.com/office/drawing/2014/main" id="{00000000-0008-0000-0000-00003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59" name="Immagine 58" descr="http://demaco.consob/ArchiflowWeb/images/indicator.gif">
          <a:extLst>
            <a:ext uri="{FF2B5EF4-FFF2-40B4-BE49-F238E27FC236}">
              <a16:creationId xmlns:a16="http://schemas.microsoft.com/office/drawing/2014/main" id="{00000000-0008-0000-0000-00003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60" name="Immagine 59" descr="http://demaco.consob/ArchiflowWeb/images/indicator.gif">
          <a:extLst>
            <a:ext uri="{FF2B5EF4-FFF2-40B4-BE49-F238E27FC236}">
              <a16:creationId xmlns:a16="http://schemas.microsoft.com/office/drawing/2014/main" id="{00000000-0008-0000-0000-00003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61" name="Immagine 60" descr="http://demaco.consob/ArchiflowWeb/images/indicator.gif">
          <a:extLst>
            <a:ext uri="{FF2B5EF4-FFF2-40B4-BE49-F238E27FC236}">
              <a16:creationId xmlns:a16="http://schemas.microsoft.com/office/drawing/2014/main" id="{00000000-0008-0000-0000-00003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62" name="Immagine 61" descr="http://demaco.consob/ArchiflowWeb/images/indicator.gif">
          <a:extLst>
            <a:ext uri="{FF2B5EF4-FFF2-40B4-BE49-F238E27FC236}">
              <a16:creationId xmlns:a16="http://schemas.microsoft.com/office/drawing/2014/main" id="{00000000-0008-0000-0000-00003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63" name="Immagine 62" descr="http://demaco.consob/ArchiflowWeb/images/indicator.gif">
          <a:extLst>
            <a:ext uri="{FF2B5EF4-FFF2-40B4-BE49-F238E27FC236}">
              <a16:creationId xmlns:a16="http://schemas.microsoft.com/office/drawing/2014/main" id="{00000000-0008-0000-0000-00003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64" name="Immagine 63" descr="http://demaco.consob/ArchiflowWeb/images/indicator.gif">
          <a:extLst>
            <a:ext uri="{FF2B5EF4-FFF2-40B4-BE49-F238E27FC236}">
              <a16:creationId xmlns:a16="http://schemas.microsoft.com/office/drawing/2014/main" id="{00000000-0008-0000-0000-00004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65" name="Immagine 64" descr="http://demaco.consob/ArchiflowWeb/images/indicator.gif">
          <a:extLst>
            <a:ext uri="{FF2B5EF4-FFF2-40B4-BE49-F238E27FC236}">
              <a16:creationId xmlns:a16="http://schemas.microsoft.com/office/drawing/2014/main" id="{00000000-0008-0000-0000-00004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66" name="Immagine 65" descr="http://demaco.consob/ArchiflowWeb/images/indicator.gif">
          <a:extLst>
            <a:ext uri="{FF2B5EF4-FFF2-40B4-BE49-F238E27FC236}">
              <a16:creationId xmlns:a16="http://schemas.microsoft.com/office/drawing/2014/main" id="{00000000-0008-0000-0000-00004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67" name="Immagine 66" descr="http://demaco.consob/ArchiflowWeb/images/indicator.gif">
          <a:extLst>
            <a:ext uri="{FF2B5EF4-FFF2-40B4-BE49-F238E27FC236}">
              <a16:creationId xmlns:a16="http://schemas.microsoft.com/office/drawing/2014/main" id="{00000000-0008-0000-0000-00004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68" name="Immagine 67" descr="http://demaco.consob/ArchiflowWeb/images/indicator.gif">
          <a:extLst>
            <a:ext uri="{FF2B5EF4-FFF2-40B4-BE49-F238E27FC236}">
              <a16:creationId xmlns:a16="http://schemas.microsoft.com/office/drawing/2014/main" id="{00000000-0008-0000-0000-00004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69" name="Immagine 68" descr="http://demaco.consob/ArchiflowWeb/images/indicator.gif">
          <a:extLst>
            <a:ext uri="{FF2B5EF4-FFF2-40B4-BE49-F238E27FC236}">
              <a16:creationId xmlns:a16="http://schemas.microsoft.com/office/drawing/2014/main" id="{00000000-0008-0000-0000-00004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70" name="Immagine 69" descr="http://demaco.consob/ArchiflowWeb/images/indicator.gif">
          <a:extLst>
            <a:ext uri="{FF2B5EF4-FFF2-40B4-BE49-F238E27FC236}">
              <a16:creationId xmlns:a16="http://schemas.microsoft.com/office/drawing/2014/main" id="{00000000-0008-0000-0000-00004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71" name="Immagine 70" descr="http://demaco.consob/ArchiflowWeb/images/indicator.gif">
          <a:extLst>
            <a:ext uri="{FF2B5EF4-FFF2-40B4-BE49-F238E27FC236}">
              <a16:creationId xmlns:a16="http://schemas.microsoft.com/office/drawing/2014/main" id="{00000000-0008-0000-0000-00004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72" name="Immagine 71" descr="http://demaco.consob/ArchiflowWeb/images/indicator.gif">
          <a:extLst>
            <a:ext uri="{FF2B5EF4-FFF2-40B4-BE49-F238E27FC236}">
              <a16:creationId xmlns:a16="http://schemas.microsoft.com/office/drawing/2014/main" id="{00000000-0008-0000-0000-00004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73" name="Immagine 72" descr="http://demaco.consob/ArchiflowWeb/images/indicator.gif">
          <a:extLst>
            <a:ext uri="{FF2B5EF4-FFF2-40B4-BE49-F238E27FC236}">
              <a16:creationId xmlns:a16="http://schemas.microsoft.com/office/drawing/2014/main" id="{00000000-0008-0000-0000-00004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74" name="Immagine 73" descr="http://demaco.consob/ArchiflowWeb/images/indicator.gif">
          <a:extLst>
            <a:ext uri="{FF2B5EF4-FFF2-40B4-BE49-F238E27FC236}">
              <a16:creationId xmlns:a16="http://schemas.microsoft.com/office/drawing/2014/main" id="{00000000-0008-0000-0000-00004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75" name="Immagine 74" descr="http://demaco.consob/ArchiflowWeb/images/indicator.gif">
          <a:extLst>
            <a:ext uri="{FF2B5EF4-FFF2-40B4-BE49-F238E27FC236}">
              <a16:creationId xmlns:a16="http://schemas.microsoft.com/office/drawing/2014/main" id="{00000000-0008-0000-0000-00004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76" name="Immagine 75" descr="http://demaco.consob/ArchiflowWeb/images/indicator.gif">
          <a:extLst>
            <a:ext uri="{FF2B5EF4-FFF2-40B4-BE49-F238E27FC236}">
              <a16:creationId xmlns:a16="http://schemas.microsoft.com/office/drawing/2014/main" id="{00000000-0008-0000-0000-00004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77" name="Immagine 76" descr="http://demaco.consob/ArchiflowWeb/images/indicator.gif">
          <a:extLst>
            <a:ext uri="{FF2B5EF4-FFF2-40B4-BE49-F238E27FC236}">
              <a16:creationId xmlns:a16="http://schemas.microsoft.com/office/drawing/2014/main" id="{00000000-0008-0000-0000-00004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78" name="Immagine 77" descr="http://demaco.consob/ArchiflowWeb/images/indicator.gif">
          <a:extLst>
            <a:ext uri="{FF2B5EF4-FFF2-40B4-BE49-F238E27FC236}">
              <a16:creationId xmlns:a16="http://schemas.microsoft.com/office/drawing/2014/main" id="{00000000-0008-0000-0000-00004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298</xdr:row>
      <xdr:rowOff>0</xdr:rowOff>
    </xdr:from>
    <xdr:ext cx="152400" cy="152400"/>
    <xdr:pic>
      <xdr:nvPicPr>
        <xdr:cNvPr id="79" name="Immagine 78" descr="http://demaco.consob/ArchiflowWeb/images/indicator.gif">
          <a:extLst>
            <a:ext uri="{FF2B5EF4-FFF2-40B4-BE49-F238E27FC236}">
              <a16:creationId xmlns:a16="http://schemas.microsoft.com/office/drawing/2014/main" id="{00000000-0008-0000-0000-00004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0" name="Immagine 79" descr="http://demaco.consob/ArchiflowWeb/images/indicator.gif">
          <a:extLst>
            <a:ext uri="{FF2B5EF4-FFF2-40B4-BE49-F238E27FC236}">
              <a16:creationId xmlns:a16="http://schemas.microsoft.com/office/drawing/2014/main" id="{00000000-0008-0000-0000-00005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1" name="Immagine 80" descr="http://demaco.consob/ArchiflowWeb/images/indicator.gif">
          <a:extLst>
            <a:ext uri="{FF2B5EF4-FFF2-40B4-BE49-F238E27FC236}">
              <a16:creationId xmlns:a16="http://schemas.microsoft.com/office/drawing/2014/main" id="{00000000-0008-0000-0000-00005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2" name="Immagine 81" descr="http://demaco.consob/ArchiflowWeb/images/indicator.gif">
          <a:extLst>
            <a:ext uri="{FF2B5EF4-FFF2-40B4-BE49-F238E27FC236}">
              <a16:creationId xmlns:a16="http://schemas.microsoft.com/office/drawing/2014/main" id="{00000000-0008-0000-0000-00005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3" name="Immagine 82" descr="http://demaco.consob/ArchiflowWeb/images/indicator.gif">
          <a:extLst>
            <a:ext uri="{FF2B5EF4-FFF2-40B4-BE49-F238E27FC236}">
              <a16:creationId xmlns:a16="http://schemas.microsoft.com/office/drawing/2014/main" id="{00000000-0008-0000-0000-00005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4" name="Immagine 83" descr="http://demaco.consob/ArchiflowWeb/images/indicator.gif">
          <a:extLst>
            <a:ext uri="{FF2B5EF4-FFF2-40B4-BE49-F238E27FC236}">
              <a16:creationId xmlns:a16="http://schemas.microsoft.com/office/drawing/2014/main" id="{00000000-0008-0000-0000-00005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5" name="Immagine 84" descr="http://demaco.consob/ArchiflowWeb/images/indicator.gif">
          <a:extLst>
            <a:ext uri="{FF2B5EF4-FFF2-40B4-BE49-F238E27FC236}">
              <a16:creationId xmlns:a16="http://schemas.microsoft.com/office/drawing/2014/main" id="{00000000-0008-0000-0000-00005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6" name="Immagine 85" descr="http://demaco.consob/ArchiflowWeb/images/indicator.gif">
          <a:extLst>
            <a:ext uri="{FF2B5EF4-FFF2-40B4-BE49-F238E27FC236}">
              <a16:creationId xmlns:a16="http://schemas.microsoft.com/office/drawing/2014/main" id="{00000000-0008-0000-0000-00005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7" name="Immagine 86" descr="http://demaco.consob/ArchiflowWeb/images/indicator.gif">
          <a:extLst>
            <a:ext uri="{FF2B5EF4-FFF2-40B4-BE49-F238E27FC236}">
              <a16:creationId xmlns:a16="http://schemas.microsoft.com/office/drawing/2014/main" id="{00000000-0008-0000-0000-00005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8" name="Immagine 87" descr="http://demaco.consob/ArchiflowWeb/images/indicator.gif">
          <a:extLst>
            <a:ext uri="{FF2B5EF4-FFF2-40B4-BE49-F238E27FC236}">
              <a16:creationId xmlns:a16="http://schemas.microsoft.com/office/drawing/2014/main" id="{00000000-0008-0000-0000-00005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89" name="Immagine 88" descr="http://demaco.consob/ArchiflowWeb/images/indicator.gif">
          <a:extLst>
            <a:ext uri="{FF2B5EF4-FFF2-40B4-BE49-F238E27FC236}">
              <a16:creationId xmlns:a16="http://schemas.microsoft.com/office/drawing/2014/main" id="{00000000-0008-0000-0000-00005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90" name="Immagine 89" descr="http://demaco.consob/ArchiflowWeb/images/indicator.gif">
          <a:extLst>
            <a:ext uri="{FF2B5EF4-FFF2-40B4-BE49-F238E27FC236}">
              <a16:creationId xmlns:a16="http://schemas.microsoft.com/office/drawing/2014/main" id="{00000000-0008-0000-0000-00005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91" name="Immagine 90" descr="http://demaco.consob/ArchiflowWeb/images/indicator.gif">
          <a:extLst>
            <a:ext uri="{FF2B5EF4-FFF2-40B4-BE49-F238E27FC236}">
              <a16:creationId xmlns:a16="http://schemas.microsoft.com/office/drawing/2014/main" id="{00000000-0008-0000-0000-00005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92" name="Immagine 91" descr="http://demaco.consob/ArchiflowWeb/images/indicator.gif">
          <a:extLst>
            <a:ext uri="{FF2B5EF4-FFF2-40B4-BE49-F238E27FC236}">
              <a16:creationId xmlns:a16="http://schemas.microsoft.com/office/drawing/2014/main" id="{00000000-0008-0000-0000-00005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93" name="Immagine 92" descr="http://demaco.consob/ArchiflowWeb/images/indicator.gif">
          <a:extLst>
            <a:ext uri="{FF2B5EF4-FFF2-40B4-BE49-F238E27FC236}">
              <a16:creationId xmlns:a16="http://schemas.microsoft.com/office/drawing/2014/main" id="{00000000-0008-0000-0000-00005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94" name="Immagine 93" descr="http://demaco.consob/ArchiflowWeb/images/indicator.gif">
          <a:extLst>
            <a:ext uri="{FF2B5EF4-FFF2-40B4-BE49-F238E27FC236}">
              <a16:creationId xmlns:a16="http://schemas.microsoft.com/office/drawing/2014/main" id="{00000000-0008-0000-0000-00005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95" name="Immagine 94" descr="http://demaco.consob/ArchiflowWeb/images/indicator.gif">
          <a:extLst>
            <a:ext uri="{FF2B5EF4-FFF2-40B4-BE49-F238E27FC236}">
              <a16:creationId xmlns:a16="http://schemas.microsoft.com/office/drawing/2014/main" id="{00000000-0008-0000-0000-00005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96" name="Immagine 95" descr="http://demaco.consob/ArchiflowWeb/images/indicator.gif">
          <a:extLst>
            <a:ext uri="{FF2B5EF4-FFF2-40B4-BE49-F238E27FC236}">
              <a16:creationId xmlns:a16="http://schemas.microsoft.com/office/drawing/2014/main" id="{00000000-0008-0000-0000-00006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298</xdr:row>
      <xdr:rowOff>0</xdr:rowOff>
    </xdr:from>
    <xdr:ext cx="152400" cy="152400"/>
    <xdr:pic>
      <xdr:nvPicPr>
        <xdr:cNvPr id="97" name="Immagine 96" descr="http://demaco.consob/ArchiflowWeb/images/indicator.gif">
          <a:extLst>
            <a:ext uri="{FF2B5EF4-FFF2-40B4-BE49-F238E27FC236}">
              <a16:creationId xmlns:a16="http://schemas.microsoft.com/office/drawing/2014/main" id="{00000000-0008-0000-0000-00006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98" name="Immagine 97" descr="http://demaco.consob/ArchiflowWeb/images/indicator.gif">
          <a:extLst>
            <a:ext uri="{FF2B5EF4-FFF2-40B4-BE49-F238E27FC236}">
              <a16:creationId xmlns:a16="http://schemas.microsoft.com/office/drawing/2014/main" id="{00000000-0008-0000-0000-00006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99" name="Immagine 98" descr="http://demaco.consob/ArchiflowWeb/images/indicator.gif">
          <a:extLst>
            <a:ext uri="{FF2B5EF4-FFF2-40B4-BE49-F238E27FC236}">
              <a16:creationId xmlns:a16="http://schemas.microsoft.com/office/drawing/2014/main" id="{00000000-0008-0000-0000-00006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00" name="Immagine 99" descr="http://demaco.consob/ArchiflowWeb/images/indicator.gif">
          <a:extLst>
            <a:ext uri="{FF2B5EF4-FFF2-40B4-BE49-F238E27FC236}">
              <a16:creationId xmlns:a16="http://schemas.microsoft.com/office/drawing/2014/main" id="{00000000-0008-0000-0000-00006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01" name="Immagine 100" descr="http://demaco.consob/ArchiflowWeb/images/indicator.gif">
          <a:extLst>
            <a:ext uri="{FF2B5EF4-FFF2-40B4-BE49-F238E27FC236}">
              <a16:creationId xmlns:a16="http://schemas.microsoft.com/office/drawing/2014/main" id="{00000000-0008-0000-0000-00006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02" name="Immagine 101" descr="http://demaco.consob/ArchiflowWeb/images/indicator.gif">
          <a:extLst>
            <a:ext uri="{FF2B5EF4-FFF2-40B4-BE49-F238E27FC236}">
              <a16:creationId xmlns:a16="http://schemas.microsoft.com/office/drawing/2014/main" id="{00000000-0008-0000-0000-00006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03" name="Immagine 102" descr="http://demaco.consob/ArchiflowWeb/images/indicator.gif">
          <a:extLst>
            <a:ext uri="{FF2B5EF4-FFF2-40B4-BE49-F238E27FC236}">
              <a16:creationId xmlns:a16="http://schemas.microsoft.com/office/drawing/2014/main" id="{00000000-0008-0000-0000-00006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04" name="Immagine 103" descr="http://demaco.consob/ArchiflowWeb/images/indicator.gif">
          <a:extLst>
            <a:ext uri="{FF2B5EF4-FFF2-40B4-BE49-F238E27FC236}">
              <a16:creationId xmlns:a16="http://schemas.microsoft.com/office/drawing/2014/main" id="{00000000-0008-0000-0000-00006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05" name="Immagine 104" descr="http://demaco.consob/ArchiflowWeb/images/indicator.gif">
          <a:extLst>
            <a:ext uri="{FF2B5EF4-FFF2-40B4-BE49-F238E27FC236}">
              <a16:creationId xmlns:a16="http://schemas.microsoft.com/office/drawing/2014/main" id="{00000000-0008-0000-0000-00006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06" name="Immagine 105" descr="http://demaco.consob/ArchiflowWeb/images/indicator.gif">
          <a:extLst>
            <a:ext uri="{FF2B5EF4-FFF2-40B4-BE49-F238E27FC236}">
              <a16:creationId xmlns:a16="http://schemas.microsoft.com/office/drawing/2014/main" id="{00000000-0008-0000-0000-00006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07" name="Immagine 106" descr="http://demaco.consob/ArchiflowWeb/images/indicator.gif">
          <a:extLst>
            <a:ext uri="{FF2B5EF4-FFF2-40B4-BE49-F238E27FC236}">
              <a16:creationId xmlns:a16="http://schemas.microsoft.com/office/drawing/2014/main" id="{00000000-0008-0000-0000-00006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08" name="Immagine 107" descr="http://demaco.consob/ArchiflowWeb/images/indicator.gif">
          <a:extLst>
            <a:ext uri="{FF2B5EF4-FFF2-40B4-BE49-F238E27FC236}">
              <a16:creationId xmlns:a16="http://schemas.microsoft.com/office/drawing/2014/main" id="{00000000-0008-0000-0000-00006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09" name="Immagine 108" descr="http://demaco.consob/ArchiflowWeb/images/indicator.gif">
          <a:extLst>
            <a:ext uri="{FF2B5EF4-FFF2-40B4-BE49-F238E27FC236}">
              <a16:creationId xmlns:a16="http://schemas.microsoft.com/office/drawing/2014/main" id="{00000000-0008-0000-0000-00006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10" name="Immagine 109" descr="http://demaco.consob/ArchiflowWeb/images/indicator.gif">
          <a:extLst>
            <a:ext uri="{FF2B5EF4-FFF2-40B4-BE49-F238E27FC236}">
              <a16:creationId xmlns:a16="http://schemas.microsoft.com/office/drawing/2014/main" id="{00000000-0008-0000-0000-00006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11" name="Immagine 110" descr="http://demaco.consob/ArchiflowWeb/images/indicator.gif">
          <a:extLst>
            <a:ext uri="{FF2B5EF4-FFF2-40B4-BE49-F238E27FC236}">
              <a16:creationId xmlns:a16="http://schemas.microsoft.com/office/drawing/2014/main" id="{00000000-0008-0000-0000-00006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12" name="Immagine 111" descr="http://demaco.consob/ArchiflowWeb/images/indicator.gif">
          <a:extLst>
            <a:ext uri="{FF2B5EF4-FFF2-40B4-BE49-F238E27FC236}">
              <a16:creationId xmlns:a16="http://schemas.microsoft.com/office/drawing/2014/main" id="{00000000-0008-0000-0000-00007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13" name="Immagine 112" descr="http://demaco.consob/ArchiflowWeb/images/indicator.gif">
          <a:extLst>
            <a:ext uri="{FF2B5EF4-FFF2-40B4-BE49-F238E27FC236}">
              <a16:creationId xmlns:a16="http://schemas.microsoft.com/office/drawing/2014/main" id="{00000000-0008-0000-0000-00007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14" name="Immagine 113" descr="http://demaco.consob/ArchiflowWeb/images/indicator.gif">
          <a:extLst>
            <a:ext uri="{FF2B5EF4-FFF2-40B4-BE49-F238E27FC236}">
              <a16:creationId xmlns:a16="http://schemas.microsoft.com/office/drawing/2014/main" id="{00000000-0008-0000-0000-00007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15" name="Immagine 114" descr="http://demaco.consob/ArchiflowWeb/images/indicator.gif">
          <a:extLst>
            <a:ext uri="{FF2B5EF4-FFF2-40B4-BE49-F238E27FC236}">
              <a16:creationId xmlns:a16="http://schemas.microsoft.com/office/drawing/2014/main" id="{00000000-0008-0000-0000-00007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16" name="Immagine 115" descr="http://demaco.consob/ArchiflowWeb/images/indicator.gif">
          <a:extLst>
            <a:ext uri="{FF2B5EF4-FFF2-40B4-BE49-F238E27FC236}">
              <a16:creationId xmlns:a16="http://schemas.microsoft.com/office/drawing/2014/main" id="{00000000-0008-0000-0000-00007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17" name="Immagine 116" descr="http://demaco.consob/ArchiflowWeb/images/indicator.gif">
          <a:extLst>
            <a:ext uri="{FF2B5EF4-FFF2-40B4-BE49-F238E27FC236}">
              <a16:creationId xmlns:a16="http://schemas.microsoft.com/office/drawing/2014/main" id="{00000000-0008-0000-0000-00007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18" name="Immagine 117" descr="http://demaco.consob/ArchiflowWeb/images/indicator.gif">
          <a:extLst>
            <a:ext uri="{FF2B5EF4-FFF2-40B4-BE49-F238E27FC236}">
              <a16:creationId xmlns:a16="http://schemas.microsoft.com/office/drawing/2014/main" id="{00000000-0008-0000-0000-00007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19" name="Immagine 118" descr="http://demaco.consob/ArchiflowWeb/images/indicator.gif">
          <a:extLst>
            <a:ext uri="{FF2B5EF4-FFF2-40B4-BE49-F238E27FC236}">
              <a16:creationId xmlns:a16="http://schemas.microsoft.com/office/drawing/2014/main" id="{00000000-0008-0000-0000-00007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20" name="Immagine 119" descr="http://demaco.consob/ArchiflowWeb/images/indicator.gif">
          <a:extLst>
            <a:ext uri="{FF2B5EF4-FFF2-40B4-BE49-F238E27FC236}">
              <a16:creationId xmlns:a16="http://schemas.microsoft.com/office/drawing/2014/main" id="{00000000-0008-0000-0000-00007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21" name="Immagine 120" descr="http://demaco.consob/ArchiflowWeb/images/indicator.gif">
          <a:extLst>
            <a:ext uri="{FF2B5EF4-FFF2-40B4-BE49-F238E27FC236}">
              <a16:creationId xmlns:a16="http://schemas.microsoft.com/office/drawing/2014/main" id="{00000000-0008-0000-0000-00007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22" name="Immagine 121" descr="http://demaco.consob/ArchiflowWeb/images/indicator.gif">
          <a:extLst>
            <a:ext uri="{FF2B5EF4-FFF2-40B4-BE49-F238E27FC236}">
              <a16:creationId xmlns:a16="http://schemas.microsoft.com/office/drawing/2014/main" id="{00000000-0008-0000-0000-00007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23" name="Immagine 122" descr="http://demaco.consob/ArchiflowWeb/images/indicator.gif">
          <a:extLst>
            <a:ext uri="{FF2B5EF4-FFF2-40B4-BE49-F238E27FC236}">
              <a16:creationId xmlns:a16="http://schemas.microsoft.com/office/drawing/2014/main" id="{00000000-0008-0000-0000-00007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24" name="Immagine 123" descr="http://demaco.consob/ArchiflowWeb/images/indicator.gif">
          <a:extLst>
            <a:ext uri="{FF2B5EF4-FFF2-40B4-BE49-F238E27FC236}">
              <a16:creationId xmlns:a16="http://schemas.microsoft.com/office/drawing/2014/main" id="{00000000-0008-0000-0000-00007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25" name="Immagine 124" descr="http://demaco.consob/ArchiflowWeb/images/indicator.gif">
          <a:extLst>
            <a:ext uri="{FF2B5EF4-FFF2-40B4-BE49-F238E27FC236}">
              <a16:creationId xmlns:a16="http://schemas.microsoft.com/office/drawing/2014/main" id="{00000000-0008-0000-0000-00007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26" name="Immagine 125" descr="http://demaco.consob/ArchiflowWeb/images/indicator.gif">
          <a:extLst>
            <a:ext uri="{FF2B5EF4-FFF2-40B4-BE49-F238E27FC236}">
              <a16:creationId xmlns:a16="http://schemas.microsoft.com/office/drawing/2014/main" id="{00000000-0008-0000-0000-00007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27" name="Immagine 126" descr="http://demaco.consob/ArchiflowWeb/images/indicator.gif">
          <a:extLst>
            <a:ext uri="{FF2B5EF4-FFF2-40B4-BE49-F238E27FC236}">
              <a16:creationId xmlns:a16="http://schemas.microsoft.com/office/drawing/2014/main" id="{00000000-0008-0000-0000-00007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28" name="Immagine 127" descr="http://demaco.consob/ArchiflowWeb/images/indicator.gif">
          <a:extLst>
            <a:ext uri="{FF2B5EF4-FFF2-40B4-BE49-F238E27FC236}">
              <a16:creationId xmlns:a16="http://schemas.microsoft.com/office/drawing/2014/main" id="{00000000-0008-0000-0000-00008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29" name="Immagine 128" descr="http://demaco.consob/ArchiflowWeb/images/indicator.gif">
          <a:extLst>
            <a:ext uri="{FF2B5EF4-FFF2-40B4-BE49-F238E27FC236}">
              <a16:creationId xmlns:a16="http://schemas.microsoft.com/office/drawing/2014/main" id="{00000000-0008-0000-0000-00008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30" name="Immagine 129" descr="http://demaco.consob/ArchiflowWeb/images/indicator.gif">
          <a:extLst>
            <a:ext uri="{FF2B5EF4-FFF2-40B4-BE49-F238E27FC236}">
              <a16:creationId xmlns:a16="http://schemas.microsoft.com/office/drawing/2014/main" id="{00000000-0008-0000-0000-00008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31" name="Immagine 130" descr="http://demaco.consob/ArchiflowWeb/images/indicator.gif">
          <a:extLst>
            <a:ext uri="{FF2B5EF4-FFF2-40B4-BE49-F238E27FC236}">
              <a16:creationId xmlns:a16="http://schemas.microsoft.com/office/drawing/2014/main" id="{00000000-0008-0000-0000-00008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32" name="Immagine 131" descr="http://demaco.consob/ArchiflowWeb/images/indicator.gif">
          <a:extLst>
            <a:ext uri="{FF2B5EF4-FFF2-40B4-BE49-F238E27FC236}">
              <a16:creationId xmlns:a16="http://schemas.microsoft.com/office/drawing/2014/main" id="{00000000-0008-0000-0000-00008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276</xdr:row>
      <xdr:rowOff>0</xdr:rowOff>
    </xdr:from>
    <xdr:ext cx="152400" cy="152400"/>
    <xdr:pic>
      <xdr:nvPicPr>
        <xdr:cNvPr id="133" name="Immagine 132" descr="http://demaco.consob/ArchiflowWeb/images/indicator.gif">
          <a:extLst>
            <a:ext uri="{FF2B5EF4-FFF2-40B4-BE49-F238E27FC236}">
              <a16:creationId xmlns:a16="http://schemas.microsoft.com/office/drawing/2014/main" id="{00000000-0008-0000-0000-00008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34" name="Immagine 133" descr="http://demaco.consob/ArchiflowWeb/images/indicator.gif">
          <a:extLst>
            <a:ext uri="{FF2B5EF4-FFF2-40B4-BE49-F238E27FC236}">
              <a16:creationId xmlns:a16="http://schemas.microsoft.com/office/drawing/2014/main" id="{00000000-0008-0000-0000-00008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35" name="Immagine 134" descr="http://demaco.consob/ArchiflowWeb/images/indicator.gif">
          <a:extLst>
            <a:ext uri="{FF2B5EF4-FFF2-40B4-BE49-F238E27FC236}">
              <a16:creationId xmlns:a16="http://schemas.microsoft.com/office/drawing/2014/main" id="{00000000-0008-0000-0000-00008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36" name="Immagine 135" descr="http://demaco.consob/ArchiflowWeb/images/indicator.gif">
          <a:extLst>
            <a:ext uri="{FF2B5EF4-FFF2-40B4-BE49-F238E27FC236}">
              <a16:creationId xmlns:a16="http://schemas.microsoft.com/office/drawing/2014/main" id="{00000000-0008-0000-0000-00008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37" name="Immagine 136" descr="http://demaco.consob/ArchiflowWeb/images/indicator.gif">
          <a:extLst>
            <a:ext uri="{FF2B5EF4-FFF2-40B4-BE49-F238E27FC236}">
              <a16:creationId xmlns:a16="http://schemas.microsoft.com/office/drawing/2014/main" id="{00000000-0008-0000-0000-00008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38" name="Immagine 137" descr="http://demaco.consob/ArchiflowWeb/images/indicator.gif">
          <a:extLst>
            <a:ext uri="{FF2B5EF4-FFF2-40B4-BE49-F238E27FC236}">
              <a16:creationId xmlns:a16="http://schemas.microsoft.com/office/drawing/2014/main" id="{00000000-0008-0000-0000-00008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39" name="Immagine 138" descr="http://demaco.consob/ArchiflowWeb/images/indicator.gif">
          <a:extLst>
            <a:ext uri="{FF2B5EF4-FFF2-40B4-BE49-F238E27FC236}">
              <a16:creationId xmlns:a16="http://schemas.microsoft.com/office/drawing/2014/main" id="{00000000-0008-0000-0000-00008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0" name="Immagine 139" descr="http://demaco.consob/ArchiflowWeb/images/indicator.gif">
          <a:extLst>
            <a:ext uri="{FF2B5EF4-FFF2-40B4-BE49-F238E27FC236}">
              <a16:creationId xmlns:a16="http://schemas.microsoft.com/office/drawing/2014/main" id="{00000000-0008-0000-0000-00008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1" name="Immagine 140" descr="http://demaco.consob/ArchiflowWeb/images/indicator.gif">
          <a:extLst>
            <a:ext uri="{FF2B5EF4-FFF2-40B4-BE49-F238E27FC236}">
              <a16:creationId xmlns:a16="http://schemas.microsoft.com/office/drawing/2014/main" id="{00000000-0008-0000-0000-00008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2" name="Immagine 141" descr="http://demaco.consob/ArchiflowWeb/images/indicator.gif">
          <a:extLst>
            <a:ext uri="{FF2B5EF4-FFF2-40B4-BE49-F238E27FC236}">
              <a16:creationId xmlns:a16="http://schemas.microsoft.com/office/drawing/2014/main" id="{00000000-0008-0000-0000-00008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3" name="Immagine 142" descr="http://demaco.consob/ArchiflowWeb/images/indicator.gif">
          <a:extLst>
            <a:ext uri="{FF2B5EF4-FFF2-40B4-BE49-F238E27FC236}">
              <a16:creationId xmlns:a16="http://schemas.microsoft.com/office/drawing/2014/main" id="{00000000-0008-0000-0000-00008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4" name="Immagine 143" descr="http://demaco.consob/ArchiflowWeb/images/indicator.gif">
          <a:extLst>
            <a:ext uri="{FF2B5EF4-FFF2-40B4-BE49-F238E27FC236}">
              <a16:creationId xmlns:a16="http://schemas.microsoft.com/office/drawing/2014/main" id="{00000000-0008-0000-0000-00009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5" name="Immagine 144" descr="http://demaco.consob/ArchiflowWeb/images/indicator.gif">
          <a:extLst>
            <a:ext uri="{FF2B5EF4-FFF2-40B4-BE49-F238E27FC236}">
              <a16:creationId xmlns:a16="http://schemas.microsoft.com/office/drawing/2014/main" id="{00000000-0008-0000-0000-00009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6" name="Immagine 145" descr="http://demaco.consob/ArchiflowWeb/images/indicator.gif">
          <a:extLst>
            <a:ext uri="{FF2B5EF4-FFF2-40B4-BE49-F238E27FC236}">
              <a16:creationId xmlns:a16="http://schemas.microsoft.com/office/drawing/2014/main" id="{00000000-0008-0000-0000-00009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7" name="Immagine 146" descr="http://demaco.consob/ArchiflowWeb/images/indicator.gif">
          <a:extLst>
            <a:ext uri="{FF2B5EF4-FFF2-40B4-BE49-F238E27FC236}">
              <a16:creationId xmlns:a16="http://schemas.microsoft.com/office/drawing/2014/main" id="{00000000-0008-0000-0000-00009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8" name="Immagine 147" descr="http://demaco.consob/ArchiflowWeb/images/indicator.gif">
          <a:extLst>
            <a:ext uri="{FF2B5EF4-FFF2-40B4-BE49-F238E27FC236}">
              <a16:creationId xmlns:a16="http://schemas.microsoft.com/office/drawing/2014/main" id="{00000000-0008-0000-0000-00009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49" name="Immagine 148" descr="http://demaco.consob/ArchiflowWeb/images/indicator.gif">
          <a:extLst>
            <a:ext uri="{FF2B5EF4-FFF2-40B4-BE49-F238E27FC236}">
              <a16:creationId xmlns:a16="http://schemas.microsoft.com/office/drawing/2014/main" id="{00000000-0008-0000-0000-00009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50" name="Immagine 149" descr="http://demaco.consob/ArchiflowWeb/images/indicator.gif">
          <a:extLst>
            <a:ext uri="{FF2B5EF4-FFF2-40B4-BE49-F238E27FC236}">
              <a16:creationId xmlns:a16="http://schemas.microsoft.com/office/drawing/2014/main" id="{00000000-0008-0000-0000-00009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276</xdr:row>
      <xdr:rowOff>0</xdr:rowOff>
    </xdr:from>
    <xdr:ext cx="152400" cy="152400"/>
    <xdr:pic>
      <xdr:nvPicPr>
        <xdr:cNvPr id="151" name="Immagine 150" descr="http://demaco.consob/ArchiflowWeb/images/indicator.gif">
          <a:extLst>
            <a:ext uri="{FF2B5EF4-FFF2-40B4-BE49-F238E27FC236}">
              <a16:creationId xmlns:a16="http://schemas.microsoft.com/office/drawing/2014/main" id="{00000000-0008-0000-0000-00009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52" name="Immagine 151" descr="http://demaco.consob/ArchiflowWeb/images/indicator.gif">
          <a:extLst>
            <a:ext uri="{FF2B5EF4-FFF2-40B4-BE49-F238E27FC236}">
              <a16:creationId xmlns:a16="http://schemas.microsoft.com/office/drawing/2014/main" id="{00000000-0008-0000-0000-00009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53" name="Immagine 152" descr="http://demaco.consob/ArchiflowWeb/images/indicator.gif">
          <a:extLst>
            <a:ext uri="{FF2B5EF4-FFF2-40B4-BE49-F238E27FC236}">
              <a16:creationId xmlns:a16="http://schemas.microsoft.com/office/drawing/2014/main" id="{00000000-0008-0000-0000-00009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54" name="Immagine 153" descr="http://demaco.consob/ArchiflowWeb/images/indicator.gif">
          <a:extLst>
            <a:ext uri="{FF2B5EF4-FFF2-40B4-BE49-F238E27FC236}">
              <a16:creationId xmlns:a16="http://schemas.microsoft.com/office/drawing/2014/main" id="{00000000-0008-0000-0000-00009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55" name="Immagine 154" descr="http://demaco.consob/ArchiflowWeb/images/indicator.gif">
          <a:extLst>
            <a:ext uri="{FF2B5EF4-FFF2-40B4-BE49-F238E27FC236}">
              <a16:creationId xmlns:a16="http://schemas.microsoft.com/office/drawing/2014/main" id="{00000000-0008-0000-0000-00009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56" name="Immagine 155" descr="http://demaco.consob/ArchiflowWeb/images/indicator.gif">
          <a:extLst>
            <a:ext uri="{FF2B5EF4-FFF2-40B4-BE49-F238E27FC236}">
              <a16:creationId xmlns:a16="http://schemas.microsoft.com/office/drawing/2014/main" id="{00000000-0008-0000-0000-00009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57" name="Immagine 156" descr="http://demaco.consob/ArchiflowWeb/images/indicator.gif">
          <a:extLst>
            <a:ext uri="{FF2B5EF4-FFF2-40B4-BE49-F238E27FC236}">
              <a16:creationId xmlns:a16="http://schemas.microsoft.com/office/drawing/2014/main" id="{00000000-0008-0000-0000-00009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58" name="Immagine 157" descr="http://demaco.consob/ArchiflowWeb/images/indicator.gif">
          <a:extLst>
            <a:ext uri="{FF2B5EF4-FFF2-40B4-BE49-F238E27FC236}">
              <a16:creationId xmlns:a16="http://schemas.microsoft.com/office/drawing/2014/main" id="{00000000-0008-0000-0000-00009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59" name="Immagine 158" descr="http://demaco.consob/ArchiflowWeb/images/indicator.gif">
          <a:extLst>
            <a:ext uri="{FF2B5EF4-FFF2-40B4-BE49-F238E27FC236}">
              <a16:creationId xmlns:a16="http://schemas.microsoft.com/office/drawing/2014/main" id="{00000000-0008-0000-0000-00009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60" name="Immagine 159" descr="http://demaco.consob/ArchiflowWeb/images/indicator.gif">
          <a:extLst>
            <a:ext uri="{FF2B5EF4-FFF2-40B4-BE49-F238E27FC236}">
              <a16:creationId xmlns:a16="http://schemas.microsoft.com/office/drawing/2014/main" id="{00000000-0008-0000-0000-0000A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61" name="Immagine 160" descr="http://demaco.consob/ArchiflowWeb/images/indicator.gif">
          <a:extLst>
            <a:ext uri="{FF2B5EF4-FFF2-40B4-BE49-F238E27FC236}">
              <a16:creationId xmlns:a16="http://schemas.microsoft.com/office/drawing/2014/main" id="{00000000-0008-0000-0000-0000A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62" name="Immagine 161" descr="http://demaco.consob/ArchiflowWeb/images/indicator.gif">
          <a:extLst>
            <a:ext uri="{FF2B5EF4-FFF2-40B4-BE49-F238E27FC236}">
              <a16:creationId xmlns:a16="http://schemas.microsoft.com/office/drawing/2014/main" id="{00000000-0008-0000-0000-0000A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63" name="Immagine 162" descr="http://demaco.consob/ArchiflowWeb/images/indicator.gif">
          <a:extLst>
            <a:ext uri="{FF2B5EF4-FFF2-40B4-BE49-F238E27FC236}">
              <a16:creationId xmlns:a16="http://schemas.microsoft.com/office/drawing/2014/main" id="{00000000-0008-0000-0000-0000A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64" name="Immagine 163" descr="http://demaco.consob/ArchiflowWeb/images/indicator.gif">
          <a:extLst>
            <a:ext uri="{FF2B5EF4-FFF2-40B4-BE49-F238E27FC236}">
              <a16:creationId xmlns:a16="http://schemas.microsoft.com/office/drawing/2014/main" id="{00000000-0008-0000-0000-0000A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65" name="Immagine 164" descr="http://demaco.consob/ArchiflowWeb/images/indicator.gif">
          <a:extLst>
            <a:ext uri="{FF2B5EF4-FFF2-40B4-BE49-F238E27FC236}">
              <a16:creationId xmlns:a16="http://schemas.microsoft.com/office/drawing/2014/main" id="{00000000-0008-0000-0000-0000A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66" name="Immagine 165" descr="http://demaco.consob/ArchiflowWeb/images/indicator.gif">
          <a:extLst>
            <a:ext uri="{FF2B5EF4-FFF2-40B4-BE49-F238E27FC236}">
              <a16:creationId xmlns:a16="http://schemas.microsoft.com/office/drawing/2014/main" id="{00000000-0008-0000-0000-0000A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67" name="Immagine 166" descr="http://demaco.consob/ArchiflowWeb/images/indicator.gif">
          <a:extLst>
            <a:ext uri="{FF2B5EF4-FFF2-40B4-BE49-F238E27FC236}">
              <a16:creationId xmlns:a16="http://schemas.microsoft.com/office/drawing/2014/main" id="{00000000-0008-0000-0000-0000A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68" name="Immagine 167" descr="http://demaco.consob/ArchiflowWeb/images/indicator.gif">
          <a:extLst>
            <a:ext uri="{FF2B5EF4-FFF2-40B4-BE49-F238E27FC236}">
              <a16:creationId xmlns:a16="http://schemas.microsoft.com/office/drawing/2014/main" id="{00000000-0008-0000-0000-0000A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69" name="Immagine 168" descr="http://demaco.consob/ArchiflowWeb/images/indicator.gif">
          <a:extLst>
            <a:ext uri="{FF2B5EF4-FFF2-40B4-BE49-F238E27FC236}">
              <a16:creationId xmlns:a16="http://schemas.microsoft.com/office/drawing/2014/main" id="{00000000-0008-0000-0000-0000A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70" name="Immagine 169" descr="http://demaco.consob/ArchiflowWeb/images/indicator.gif">
          <a:extLst>
            <a:ext uri="{FF2B5EF4-FFF2-40B4-BE49-F238E27FC236}">
              <a16:creationId xmlns:a16="http://schemas.microsoft.com/office/drawing/2014/main" id="{00000000-0008-0000-0000-0000A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71" name="Immagine 170" descr="http://demaco.consob/ArchiflowWeb/images/indicator.gif">
          <a:extLst>
            <a:ext uri="{FF2B5EF4-FFF2-40B4-BE49-F238E27FC236}">
              <a16:creationId xmlns:a16="http://schemas.microsoft.com/office/drawing/2014/main" id="{00000000-0008-0000-0000-0000A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72" name="Immagine 171" descr="http://demaco.consob/ArchiflowWeb/images/indicator.gif">
          <a:extLst>
            <a:ext uri="{FF2B5EF4-FFF2-40B4-BE49-F238E27FC236}">
              <a16:creationId xmlns:a16="http://schemas.microsoft.com/office/drawing/2014/main" id="{00000000-0008-0000-0000-0000A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73" name="Immagine 172" descr="http://demaco.consob/ArchiflowWeb/images/indicator.gif">
          <a:extLst>
            <a:ext uri="{FF2B5EF4-FFF2-40B4-BE49-F238E27FC236}">
              <a16:creationId xmlns:a16="http://schemas.microsoft.com/office/drawing/2014/main" id="{00000000-0008-0000-0000-0000A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74" name="Immagine 173" descr="http://demaco.consob/ArchiflowWeb/images/indicator.gif">
          <a:extLst>
            <a:ext uri="{FF2B5EF4-FFF2-40B4-BE49-F238E27FC236}">
              <a16:creationId xmlns:a16="http://schemas.microsoft.com/office/drawing/2014/main" id="{00000000-0008-0000-0000-0000A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75" name="Immagine 174" descr="http://demaco.consob/ArchiflowWeb/images/indicator.gif">
          <a:extLst>
            <a:ext uri="{FF2B5EF4-FFF2-40B4-BE49-F238E27FC236}">
              <a16:creationId xmlns:a16="http://schemas.microsoft.com/office/drawing/2014/main" id="{00000000-0008-0000-0000-0000A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76" name="Immagine 175" descr="http://demaco.consob/ArchiflowWeb/images/indicator.gif">
          <a:extLst>
            <a:ext uri="{FF2B5EF4-FFF2-40B4-BE49-F238E27FC236}">
              <a16:creationId xmlns:a16="http://schemas.microsoft.com/office/drawing/2014/main" id="{00000000-0008-0000-0000-0000B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77" name="Immagine 176" descr="http://demaco.consob/ArchiflowWeb/images/indicator.gif">
          <a:extLst>
            <a:ext uri="{FF2B5EF4-FFF2-40B4-BE49-F238E27FC236}">
              <a16:creationId xmlns:a16="http://schemas.microsoft.com/office/drawing/2014/main" id="{00000000-0008-0000-0000-0000B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78" name="Immagine 177" descr="http://demaco.consob/ArchiflowWeb/images/indicator.gif">
          <a:extLst>
            <a:ext uri="{FF2B5EF4-FFF2-40B4-BE49-F238E27FC236}">
              <a16:creationId xmlns:a16="http://schemas.microsoft.com/office/drawing/2014/main" id="{00000000-0008-0000-0000-0000B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79" name="Immagine 178" descr="http://demaco.consob/ArchiflowWeb/images/indicator.gif">
          <a:extLst>
            <a:ext uri="{FF2B5EF4-FFF2-40B4-BE49-F238E27FC236}">
              <a16:creationId xmlns:a16="http://schemas.microsoft.com/office/drawing/2014/main" id="{00000000-0008-0000-0000-0000B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80" name="Immagine 179" descr="http://demaco.consob/ArchiflowWeb/images/indicator.gif">
          <a:extLst>
            <a:ext uri="{FF2B5EF4-FFF2-40B4-BE49-F238E27FC236}">
              <a16:creationId xmlns:a16="http://schemas.microsoft.com/office/drawing/2014/main" id="{00000000-0008-0000-0000-0000B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81" name="Immagine 180" descr="http://demaco.consob/ArchiflowWeb/images/indicator.gif">
          <a:extLst>
            <a:ext uri="{FF2B5EF4-FFF2-40B4-BE49-F238E27FC236}">
              <a16:creationId xmlns:a16="http://schemas.microsoft.com/office/drawing/2014/main" id="{00000000-0008-0000-0000-0000B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82" name="Immagine 181" descr="http://demaco.consob/ArchiflowWeb/images/indicator.gif">
          <a:extLst>
            <a:ext uri="{FF2B5EF4-FFF2-40B4-BE49-F238E27FC236}">
              <a16:creationId xmlns:a16="http://schemas.microsoft.com/office/drawing/2014/main" id="{00000000-0008-0000-0000-0000B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83" name="Immagine 182" descr="http://demaco.consob/ArchiflowWeb/images/indicator.gif">
          <a:extLst>
            <a:ext uri="{FF2B5EF4-FFF2-40B4-BE49-F238E27FC236}">
              <a16:creationId xmlns:a16="http://schemas.microsoft.com/office/drawing/2014/main" id="{00000000-0008-0000-0000-0000B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84" name="Immagine 183" descr="http://demaco.consob/ArchiflowWeb/images/indicator.gif">
          <a:extLst>
            <a:ext uri="{FF2B5EF4-FFF2-40B4-BE49-F238E27FC236}">
              <a16:creationId xmlns:a16="http://schemas.microsoft.com/office/drawing/2014/main" id="{00000000-0008-0000-0000-0000B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85" name="Immagine 184" descr="http://demaco.consob/ArchiflowWeb/images/indicator.gif">
          <a:extLst>
            <a:ext uri="{FF2B5EF4-FFF2-40B4-BE49-F238E27FC236}">
              <a16:creationId xmlns:a16="http://schemas.microsoft.com/office/drawing/2014/main" id="{00000000-0008-0000-0000-0000B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86" name="Immagine 185" descr="http://demaco.consob/ArchiflowWeb/images/indicator.gif">
          <a:extLst>
            <a:ext uri="{FF2B5EF4-FFF2-40B4-BE49-F238E27FC236}">
              <a16:creationId xmlns:a16="http://schemas.microsoft.com/office/drawing/2014/main" id="{00000000-0008-0000-0000-0000B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87" name="Immagine 186" descr="http://demaco.consob/ArchiflowWeb/images/indicator.gif">
          <a:extLst>
            <a:ext uri="{FF2B5EF4-FFF2-40B4-BE49-F238E27FC236}">
              <a16:creationId xmlns:a16="http://schemas.microsoft.com/office/drawing/2014/main" id="{00000000-0008-0000-0000-0000B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88" name="Immagine 187" descr="http://demaco.consob/ArchiflowWeb/images/indicator.gif">
          <a:extLst>
            <a:ext uri="{FF2B5EF4-FFF2-40B4-BE49-F238E27FC236}">
              <a16:creationId xmlns:a16="http://schemas.microsoft.com/office/drawing/2014/main" id="{00000000-0008-0000-0000-0000B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89" name="Immagine 188" descr="http://demaco.consob/ArchiflowWeb/images/indicator.gif">
          <a:extLst>
            <a:ext uri="{FF2B5EF4-FFF2-40B4-BE49-F238E27FC236}">
              <a16:creationId xmlns:a16="http://schemas.microsoft.com/office/drawing/2014/main" id="{00000000-0008-0000-0000-0000B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90" name="Immagine 189" descr="http://demaco.consob/ArchiflowWeb/images/indicator.gif">
          <a:extLst>
            <a:ext uri="{FF2B5EF4-FFF2-40B4-BE49-F238E27FC236}">
              <a16:creationId xmlns:a16="http://schemas.microsoft.com/office/drawing/2014/main" id="{00000000-0008-0000-0000-0000B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91" name="Immagine 190" descr="http://demaco.consob/ArchiflowWeb/images/indicator.gif">
          <a:extLst>
            <a:ext uri="{FF2B5EF4-FFF2-40B4-BE49-F238E27FC236}">
              <a16:creationId xmlns:a16="http://schemas.microsoft.com/office/drawing/2014/main" id="{00000000-0008-0000-0000-0000B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92" name="Immagine 191" descr="http://demaco.consob/ArchiflowWeb/images/indicator.gif">
          <a:extLst>
            <a:ext uri="{FF2B5EF4-FFF2-40B4-BE49-F238E27FC236}">
              <a16:creationId xmlns:a16="http://schemas.microsoft.com/office/drawing/2014/main" id="{00000000-0008-0000-0000-0000C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93" name="Immagine 192" descr="http://demaco.consob/ArchiflowWeb/images/indicator.gif">
          <a:extLst>
            <a:ext uri="{FF2B5EF4-FFF2-40B4-BE49-F238E27FC236}">
              <a16:creationId xmlns:a16="http://schemas.microsoft.com/office/drawing/2014/main" id="{00000000-0008-0000-0000-0000C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94" name="Immagine 193" descr="http://demaco.consob/ArchiflowWeb/images/indicator.gif">
          <a:extLst>
            <a:ext uri="{FF2B5EF4-FFF2-40B4-BE49-F238E27FC236}">
              <a16:creationId xmlns:a16="http://schemas.microsoft.com/office/drawing/2014/main" id="{00000000-0008-0000-0000-0000C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95" name="Immagine 194" descr="http://demaco.consob/ArchiflowWeb/images/indicator.gif">
          <a:extLst>
            <a:ext uri="{FF2B5EF4-FFF2-40B4-BE49-F238E27FC236}">
              <a16:creationId xmlns:a16="http://schemas.microsoft.com/office/drawing/2014/main" id="{00000000-0008-0000-0000-0000C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96" name="Immagine 195" descr="http://demaco.consob/ArchiflowWeb/images/indicator.gif">
          <a:extLst>
            <a:ext uri="{FF2B5EF4-FFF2-40B4-BE49-F238E27FC236}">
              <a16:creationId xmlns:a16="http://schemas.microsoft.com/office/drawing/2014/main" id="{00000000-0008-0000-0000-0000C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811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97" name="Immagine 196" descr="http://demaco.consob/ArchiflowWeb/images/indicator.gif">
          <a:extLst>
            <a:ext uri="{FF2B5EF4-FFF2-40B4-BE49-F238E27FC236}">
              <a16:creationId xmlns:a16="http://schemas.microsoft.com/office/drawing/2014/main" id="{00000000-0008-0000-0000-0000C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811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198" name="Immagine 197" descr="http://demaco.consob/ArchiflowWeb/images/indicator.gif">
          <a:extLst>
            <a:ext uri="{FF2B5EF4-FFF2-40B4-BE49-F238E27FC236}">
              <a16:creationId xmlns:a16="http://schemas.microsoft.com/office/drawing/2014/main" id="{00000000-0008-0000-0000-0000C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199" name="Immagine 198" descr="http://demaco.consob/ArchiflowWeb/images/indicator.gif">
          <a:extLst>
            <a:ext uri="{FF2B5EF4-FFF2-40B4-BE49-F238E27FC236}">
              <a16:creationId xmlns:a16="http://schemas.microsoft.com/office/drawing/2014/main" id="{00000000-0008-0000-0000-0000C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00" name="Immagine 199" descr="http://demaco.consob/ArchiflowWeb/images/indicator.gif">
          <a:extLst>
            <a:ext uri="{FF2B5EF4-FFF2-40B4-BE49-F238E27FC236}">
              <a16:creationId xmlns:a16="http://schemas.microsoft.com/office/drawing/2014/main" id="{00000000-0008-0000-0000-0000C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01" name="Immagine 200" descr="http://demaco.consob/ArchiflowWeb/images/indicator.gif">
          <a:extLst>
            <a:ext uri="{FF2B5EF4-FFF2-40B4-BE49-F238E27FC236}">
              <a16:creationId xmlns:a16="http://schemas.microsoft.com/office/drawing/2014/main" id="{00000000-0008-0000-0000-0000C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02" name="Immagine 201" descr="http://demaco.consob/ArchiflowWeb/images/indicator.gif">
          <a:extLst>
            <a:ext uri="{FF2B5EF4-FFF2-40B4-BE49-F238E27FC236}">
              <a16:creationId xmlns:a16="http://schemas.microsoft.com/office/drawing/2014/main" id="{00000000-0008-0000-0000-0000C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03" name="Immagine 202" descr="http://demaco.consob/ArchiflowWeb/images/indicator.gif">
          <a:extLst>
            <a:ext uri="{FF2B5EF4-FFF2-40B4-BE49-F238E27FC236}">
              <a16:creationId xmlns:a16="http://schemas.microsoft.com/office/drawing/2014/main" id="{00000000-0008-0000-0000-0000C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04" name="Immagine 203" descr="http://demaco.consob/ArchiflowWeb/images/indicator.gif">
          <a:extLst>
            <a:ext uri="{FF2B5EF4-FFF2-40B4-BE49-F238E27FC236}">
              <a16:creationId xmlns:a16="http://schemas.microsoft.com/office/drawing/2014/main" id="{00000000-0008-0000-0000-0000C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05" name="Immagine 204" descr="http://demaco.consob/ArchiflowWeb/images/indicator.gif">
          <a:extLst>
            <a:ext uri="{FF2B5EF4-FFF2-40B4-BE49-F238E27FC236}">
              <a16:creationId xmlns:a16="http://schemas.microsoft.com/office/drawing/2014/main" id="{00000000-0008-0000-0000-0000C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06" name="Immagine 205" descr="http://demaco.consob/ArchiflowWeb/images/indicator.gif">
          <a:extLst>
            <a:ext uri="{FF2B5EF4-FFF2-40B4-BE49-F238E27FC236}">
              <a16:creationId xmlns:a16="http://schemas.microsoft.com/office/drawing/2014/main" id="{00000000-0008-0000-0000-0000C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07" name="Immagine 206" descr="http://demaco.consob/ArchiflowWeb/images/indicator.gif">
          <a:extLst>
            <a:ext uri="{FF2B5EF4-FFF2-40B4-BE49-F238E27FC236}">
              <a16:creationId xmlns:a16="http://schemas.microsoft.com/office/drawing/2014/main" id="{00000000-0008-0000-0000-0000C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08" name="Immagine 207" descr="http://demaco.consob/ArchiflowWeb/images/indicator.gif">
          <a:extLst>
            <a:ext uri="{FF2B5EF4-FFF2-40B4-BE49-F238E27FC236}">
              <a16:creationId xmlns:a16="http://schemas.microsoft.com/office/drawing/2014/main" id="{00000000-0008-0000-0000-0000D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09" name="Immagine 208" descr="http://demaco.consob/ArchiflowWeb/images/indicator.gif">
          <a:extLst>
            <a:ext uri="{FF2B5EF4-FFF2-40B4-BE49-F238E27FC236}">
              <a16:creationId xmlns:a16="http://schemas.microsoft.com/office/drawing/2014/main" id="{00000000-0008-0000-0000-0000D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10" name="Immagine 209" descr="http://demaco.consob/ArchiflowWeb/images/indicator.gif">
          <a:extLst>
            <a:ext uri="{FF2B5EF4-FFF2-40B4-BE49-F238E27FC236}">
              <a16:creationId xmlns:a16="http://schemas.microsoft.com/office/drawing/2014/main" id="{00000000-0008-0000-0000-0000D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11" name="Immagine 210" descr="http://demaco.consob/ArchiflowWeb/images/indicator.gif">
          <a:extLst>
            <a:ext uri="{FF2B5EF4-FFF2-40B4-BE49-F238E27FC236}">
              <a16:creationId xmlns:a16="http://schemas.microsoft.com/office/drawing/2014/main" id="{00000000-0008-0000-0000-0000D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12" name="Immagine 211" descr="http://demaco.consob/ArchiflowWeb/images/indicator.gif">
          <a:extLst>
            <a:ext uri="{FF2B5EF4-FFF2-40B4-BE49-F238E27FC236}">
              <a16:creationId xmlns:a16="http://schemas.microsoft.com/office/drawing/2014/main" id="{00000000-0008-0000-0000-0000D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13" name="Immagine 212" descr="http://demaco.consob/ArchiflowWeb/images/indicator.gif">
          <a:extLst>
            <a:ext uri="{FF2B5EF4-FFF2-40B4-BE49-F238E27FC236}">
              <a16:creationId xmlns:a16="http://schemas.microsoft.com/office/drawing/2014/main" id="{00000000-0008-0000-0000-0000D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14" name="Immagine 213" descr="http://demaco.consob/ArchiflowWeb/images/indicator.gif">
          <a:extLst>
            <a:ext uri="{FF2B5EF4-FFF2-40B4-BE49-F238E27FC236}">
              <a16:creationId xmlns:a16="http://schemas.microsoft.com/office/drawing/2014/main" id="{00000000-0008-0000-0000-0000D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15" name="Immagine 214" descr="http://demaco.consob/ArchiflowWeb/images/indicator.gif">
          <a:extLst>
            <a:ext uri="{FF2B5EF4-FFF2-40B4-BE49-F238E27FC236}">
              <a16:creationId xmlns:a16="http://schemas.microsoft.com/office/drawing/2014/main" id="{00000000-0008-0000-0000-0000D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16" name="Immagine 215" descr="http://demaco.consob/ArchiflowWeb/images/indicator.gif">
          <a:extLst>
            <a:ext uri="{FF2B5EF4-FFF2-40B4-BE49-F238E27FC236}">
              <a16:creationId xmlns:a16="http://schemas.microsoft.com/office/drawing/2014/main" id="{00000000-0008-0000-0000-0000D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17" name="Immagine 216" descr="http://demaco.consob/ArchiflowWeb/images/indicator.gif">
          <a:extLst>
            <a:ext uri="{FF2B5EF4-FFF2-40B4-BE49-F238E27FC236}">
              <a16:creationId xmlns:a16="http://schemas.microsoft.com/office/drawing/2014/main" id="{00000000-0008-0000-0000-0000D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18" name="Immagine 217" descr="http://demaco.consob/ArchiflowWeb/images/indicator.gif">
          <a:extLst>
            <a:ext uri="{FF2B5EF4-FFF2-40B4-BE49-F238E27FC236}">
              <a16:creationId xmlns:a16="http://schemas.microsoft.com/office/drawing/2014/main" id="{00000000-0008-0000-0000-0000D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19" name="Immagine 218" descr="http://demaco.consob/ArchiflowWeb/images/indicator.gif">
          <a:extLst>
            <a:ext uri="{FF2B5EF4-FFF2-40B4-BE49-F238E27FC236}">
              <a16:creationId xmlns:a16="http://schemas.microsoft.com/office/drawing/2014/main" id="{00000000-0008-0000-0000-0000D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20" name="Immagine 219" descr="http://demaco.consob/ArchiflowWeb/images/indicator.gif">
          <a:extLst>
            <a:ext uri="{FF2B5EF4-FFF2-40B4-BE49-F238E27FC236}">
              <a16:creationId xmlns:a16="http://schemas.microsoft.com/office/drawing/2014/main" id="{00000000-0008-0000-0000-0000D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21" name="Immagine 220" descr="http://demaco.consob/ArchiflowWeb/images/indicator.gif">
          <a:extLst>
            <a:ext uri="{FF2B5EF4-FFF2-40B4-BE49-F238E27FC236}">
              <a16:creationId xmlns:a16="http://schemas.microsoft.com/office/drawing/2014/main" id="{00000000-0008-0000-0000-0000D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22" name="Immagine 221" descr="http://demaco.consob/ArchiflowWeb/images/indicator.gif">
          <a:extLst>
            <a:ext uri="{FF2B5EF4-FFF2-40B4-BE49-F238E27FC236}">
              <a16:creationId xmlns:a16="http://schemas.microsoft.com/office/drawing/2014/main" id="{00000000-0008-0000-0000-0000D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23" name="Immagine 222" descr="http://demaco.consob/ArchiflowWeb/images/indicator.gif">
          <a:extLst>
            <a:ext uri="{FF2B5EF4-FFF2-40B4-BE49-F238E27FC236}">
              <a16:creationId xmlns:a16="http://schemas.microsoft.com/office/drawing/2014/main" id="{00000000-0008-0000-0000-0000D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24" name="Immagine 223" descr="http://demaco.consob/ArchiflowWeb/images/indicator.gif">
          <a:extLst>
            <a:ext uri="{FF2B5EF4-FFF2-40B4-BE49-F238E27FC236}">
              <a16:creationId xmlns:a16="http://schemas.microsoft.com/office/drawing/2014/main" id="{00000000-0008-0000-0000-0000E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25" name="Immagine 224" descr="http://demaco.consob/ArchiflowWeb/images/indicator.gif">
          <a:extLst>
            <a:ext uri="{FF2B5EF4-FFF2-40B4-BE49-F238E27FC236}">
              <a16:creationId xmlns:a16="http://schemas.microsoft.com/office/drawing/2014/main" id="{00000000-0008-0000-0000-0000E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26" name="Immagine 225" descr="http://demaco.consob/ArchiflowWeb/images/indicator.gif">
          <a:extLst>
            <a:ext uri="{FF2B5EF4-FFF2-40B4-BE49-F238E27FC236}">
              <a16:creationId xmlns:a16="http://schemas.microsoft.com/office/drawing/2014/main" id="{00000000-0008-0000-0000-0000E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27" name="Immagine 226" descr="http://demaco.consob/ArchiflowWeb/images/indicator.gif">
          <a:extLst>
            <a:ext uri="{FF2B5EF4-FFF2-40B4-BE49-F238E27FC236}">
              <a16:creationId xmlns:a16="http://schemas.microsoft.com/office/drawing/2014/main" id="{00000000-0008-0000-0000-0000E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28" name="Immagine 227" descr="http://demaco.consob/ArchiflowWeb/images/indicator.gif">
          <a:extLst>
            <a:ext uri="{FF2B5EF4-FFF2-40B4-BE49-F238E27FC236}">
              <a16:creationId xmlns:a16="http://schemas.microsoft.com/office/drawing/2014/main" id="{00000000-0008-0000-0000-0000E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29" name="Immagine 228" descr="http://demaco.consob/ArchiflowWeb/images/indicator.gif">
          <a:extLst>
            <a:ext uri="{FF2B5EF4-FFF2-40B4-BE49-F238E27FC236}">
              <a16:creationId xmlns:a16="http://schemas.microsoft.com/office/drawing/2014/main" id="{00000000-0008-0000-0000-0000E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30" name="Immagine 229" descr="http://demaco.consob/ArchiflowWeb/images/indicator.gif">
          <a:extLst>
            <a:ext uri="{FF2B5EF4-FFF2-40B4-BE49-F238E27FC236}">
              <a16:creationId xmlns:a16="http://schemas.microsoft.com/office/drawing/2014/main" id="{00000000-0008-0000-0000-0000E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31" name="Immagine 230" descr="http://demaco.consob/ArchiflowWeb/images/indicator.gif">
          <a:extLst>
            <a:ext uri="{FF2B5EF4-FFF2-40B4-BE49-F238E27FC236}">
              <a16:creationId xmlns:a16="http://schemas.microsoft.com/office/drawing/2014/main" id="{00000000-0008-0000-0000-0000E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32" name="Immagine 231" descr="http://demaco.consob/ArchiflowWeb/images/indicator.gif">
          <a:extLst>
            <a:ext uri="{FF2B5EF4-FFF2-40B4-BE49-F238E27FC236}">
              <a16:creationId xmlns:a16="http://schemas.microsoft.com/office/drawing/2014/main" id="{00000000-0008-0000-0000-0000E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33" name="Immagine 232" descr="http://demaco.consob/ArchiflowWeb/images/indicator.gif">
          <a:extLst>
            <a:ext uri="{FF2B5EF4-FFF2-40B4-BE49-F238E27FC236}">
              <a16:creationId xmlns:a16="http://schemas.microsoft.com/office/drawing/2014/main" id="{00000000-0008-0000-0000-0000E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34" name="Immagine 233" descr="http://demaco.consob/ArchiflowWeb/images/indicator.gif">
          <a:extLst>
            <a:ext uri="{FF2B5EF4-FFF2-40B4-BE49-F238E27FC236}">
              <a16:creationId xmlns:a16="http://schemas.microsoft.com/office/drawing/2014/main" id="{00000000-0008-0000-0000-0000E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35" name="Immagine 234" descr="http://demaco.consob/ArchiflowWeb/images/indicator.gif">
          <a:extLst>
            <a:ext uri="{FF2B5EF4-FFF2-40B4-BE49-F238E27FC236}">
              <a16:creationId xmlns:a16="http://schemas.microsoft.com/office/drawing/2014/main" id="{00000000-0008-0000-0000-0000E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36" name="Immagine 235" descr="http://demaco.consob/ArchiflowWeb/images/indicator.gif">
          <a:extLst>
            <a:ext uri="{FF2B5EF4-FFF2-40B4-BE49-F238E27FC236}">
              <a16:creationId xmlns:a16="http://schemas.microsoft.com/office/drawing/2014/main" id="{00000000-0008-0000-0000-0000E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37" name="Immagine 236" descr="http://demaco.consob/ArchiflowWeb/images/indicator.gif">
          <a:extLst>
            <a:ext uri="{FF2B5EF4-FFF2-40B4-BE49-F238E27FC236}">
              <a16:creationId xmlns:a16="http://schemas.microsoft.com/office/drawing/2014/main" id="{00000000-0008-0000-0000-0000E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38" name="Immagine 237" descr="http://demaco.consob/ArchiflowWeb/images/indicator.gif">
          <a:extLst>
            <a:ext uri="{FF2B5EF4-FFF2-40B4-BE49-F238E27FC236}">
              <a16:creationId xmlns:a16="http://schemas.microsoft.com/office/drawing/2014/main" id="{00000000-0008-0000-0000-0000E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39" name="Immagine 238" descr="http://demaco.consob/ArchiflowWeb/images/indicator.gif">
          <a:extLst>
            <a:ext uri="{FF2B5EF4-FFF2-40B4-BE49-F238E27FC236}">
              <a16:creationId xmlns:a16="http://schemas.microsoft.com/office/drawing/2014/main" id="{00000000-0008-0000-0000-0000E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40" name="Immagine 239" descr="http://demaco.consob/ArchiflowWeb/images/indicator.gif">
          <a:extLst>
            <a:ext uri="{FF2B5EF4-FFF2-40B4-BE49-F238E27FC236}">
              <a16:creationId xmlns:a16="http://schemas.microsoft.com/office/drawing/2014/main" id="{00000000-0008-0000-0000-0000F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41" name="Immagine 240" descr="http://demaco.consob/ArchiflowWeb/images/indicator.gif">
          <a:extLst>
            <a:ext uri="{FF2B5EF4-FFF2-40B4-BE49-F238E27FC236}">
              <a16:creationId xmlns:a16="http://schemas.microsoft.com/office/drawing/2014/main" id="{00000000-0008-0000-0000-0000F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42" name="Immagine 241" descr="http://demaco.consob/ArchiflowWeb/images/indicator.gif">
          <a:extLst>
            <a:ext uri="{FF2B5EF4-FFF2-40B4-BE49-F238E27FC236}">
              <a16:creationId xmlns:a16="http://schemas.microsoft.com/office/drawing/2014/main" id="{00000000-0008-0000-0000-0000F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43" name="Immagine 242" descr="http://demaco.consob/ArchiflowWeb/images/indicator.gif">
          <a:extLst>
            <a:ext uri="{FF2B5EF4-FFF2-40B4-BE49-F238E27FC236}">
              <a16:creationId xmlns:a16="http://schemas.microsoft.com/office/drawing/2014/main" id="{00000000-0008-0000-0000-0000F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44" name="Immagine 243" descr="http://demaco.consob/ArchiflowWeb/images/indicator.gif">
          <a:extLst>
            <a:ext uri="{FF2B5EF4-FFF2-40B4-BE49-F238E27FC236}">
              <a16:creationId xmlns:a16="http://schemas.microsoft.com/office/drawing/2014/main" id="{00000000-0008-0000-0000-0000F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45" name="Immagine 244" descr="http://demaco.consob/ArchiflowWeb/images/indicator.gif">
          <a:extLst>
            <a:ext uri="{FF2B5EF4-FFF2-40B4-BE49-F238E27FC236}">
              <a16:creationId xmlns:a16="http://schemas.microsoft.com/office/drawing/2014/main" id="{00000000-0008-0000-0000-0000F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46" name="Immagine 245" descr="http://demaco.consob/ArchiflowWeb/images/indicator.gif">
          <a:extLst>
            <a:ext uri="{FF2B5EF4-FFF2-40B4-BE49-F238E27FC236}">
              <a16:creationId xmlns:a16="http://schemas.microsoft.com/office/drawing/2014/main" id="{00000000-0008-0000-0000-0000F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47" name="Immagine 246" descr="http://demaco.consob/ArchiflowWeb/images/indicator.gif">
          <a:extLst>
            <a:ext uri="{FF2B5EF4-FFF2-40B4-BE49-F238E27FC236}">
              <a16:creationId xmlns:a16="http://schemas.microsoft.com/office/drawing/2014/main" id="{00000000-0008-0000-0000-0000F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48" name="Immagine 247" descr="http://demaco.consob/ArchiflowWeb/images/indicator.gif">
          <a:extLst>
            <a:ext uri="{FF2B5EF4-FFF2-40B4-BE49-F238E27FC236}">
              <a16:creationId xmlns:a16="http://schemas.microsoft.com/office/drawing/2014/main" id="{00000000-0008-0000-0000-0000F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49" name="Immagine 248" descr="http://demaco.consob/ArchiflowWeb/images/indicator.gif">
          <a:extLst>
            <a:ext uri="{FF2B5EF4-FFF2-40B4-BE49-F238E27FC236}">
              <a16:creationId xmlns:a16="http://schemas.microsoft.com/office/drawing/2014/main" id="{00000000-0008-0000-0000-0000F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50" name="Immagine 249" descr="http://demaco.consob/ArchiflowWeb/images/indicator.gif">
          <a:extLst>
            <a:ext uri="{FF2B5EF4-FFF2-40B4-BE49-F238E27FC236}">
              <a16:creationId xmlns:a16="http://schemas.microsoft.com/office/drawing/2014/main" id="{00000000-0008-0000-0000-0000F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51" name="Immagine 250" descr="http://demaco.consob/ArchiflowWeb/images/indicator.gif">
          <a:extLst>
            <a:ext uri="{FF2B5EF4-FFF2-40B4-BE49-F238E27FC236}">
              <a16:creationId xmlns:a16="http://schemas.microsoft.com/office/drawing/2014/main" id="{00000000-0008-0000-0000-0000F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52" name="Immagine 251" descr="http://demaco.consob/ArchiflowWeb/images/indicator.gif">
          <a:extLst>
            <a:ext uri="{FF2B5EF4-FFF2-40B4-BE49-F238E27FC236}">
              <a16:creationId xmlns:a16="http://schemas.microsoft.com/office/drawing/2014/main" id="{00000000-0008-0000-0000-0000F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53" name="Immagine 252" descr="http://demaco.consob/ArchiflowWeb/images/indicator.gif">
          <a:extLst>
            <a:ext uri="{FF2B5EF4-FFF2-40B4-BE49-F238E27FC236}">
              <a16:creationId xmlns:a16="http://schemas.microsoft.com/office/drawing/2014/main" id="{00000000-0008-0000-0000-0000F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54" name="Immagine 253" descr="http://demaco.consob/ArchiflowWeb/images/indicator.gif">
          <a:extLst>
            <a:ext uri="{FF2B5EF4-FFF2-40B4-BE49-F238E27FC236}">
              <a16:creationId xmlns:a16="http://schemas.microsoft.com/office/drawing/2014/main" id="{00000000-0008-0000-0000-0000F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55" name="Immagine 254" descr="http://demaco.consob/ArchiflowWeb/images/indicator.gif">
          <a:extLst>
            <a:ext uri="{FF2B5EF4-FFF2-40B4-BE49-F238E27FC236}">
              <a16:creationId xmlns:a16="http://schemas.microsoft.com/office/drawing/2014/main" id="{00000000-0008-0000-0000-0000F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56" name="Immagine 255" descr="http://demaco.consob/ArchiflowWeb/images/indicator.gif">
          <a:extLst>
            <a:ext uri="{FF2B5EF4-FFF2-40B4-BE49-F238E27FC236}">
              <a16:creationId xmlns:a16="http://schemas.microsoft.com/office/drawing/2014/main" id="{00000000-0008-0000-0000-00000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57" name="Immagine 256" descr="http://demaco.consob/ArchiflowWeb/images/indicator.gif">
          <a:extLst>
            <a:ext uri="{FF2B5EF4-FFF2-40B4-BE49-F238E27FC236}">
              <a16:creationId xmlns:a16="http://schemas.microsoft.com/office/drawing/2014/main" id="{00000000-0008-0000-0000-00000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58" name="Immagine 257" descr="http://demaco.consob/ArchiflowWeb/images/indicator.gif">
          <a:extLst>
            <a:ext uri="{FF2B5EF4-FFF2-40B4-BE49-F238E27FC236}">
              <a16:creationId xmlns:a16="http://schemas.microsoft.com/office/drawing/2014/main" id="{00000000-0008-0000-0000-00000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59" name="Immagine 258" descr="http://demaco.consob/ArchiflowWeb/images/indicator.gif">
          <a:extLst>
            <a:ext uri="{FF2B5EF4-FFF2-40B4-BE49-F238E27FC236}">
              <a16:creationId xmlns:a16="http://schemas.microsoft.com/office/drawing/2014/main" id="{00000000-0008-0000-0000-00000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60" name="Immagine 259" descr="http://demaco.consob/ArchiflowWeb/images/indicator.gif">
          <a:extLst>
            <a:ext uri="{FF2B5EF4-FFF2-40B4-BE49-F238E27FC236}">
              <a16:creationId xmlns:a16="http://schemas.microsoft.com/office/drawing/2014/main" id="{00000000-0008-0000-0000-00000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61" name="Immagine 260" descr="http://demaco.consob/ArchiflowWeb/images/indicator.gif">
          <a:extLst>
            <a:ext uri="{FF2B5EF4-FFF2-40B4-BE49-F238E27FC236}">
              <a16:creationId xmlns:a16="http://schemas.microsoft.com/office/drawing/2014/main" id="{00000000-0008-0000-0000-00000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62" name="Immagine 261" descr="http://demaco.consob/ArchiflowWeb/images/indicator.gif">
          <a:extLst>
            <a:ext uri="{FF2B5EF4-FFF2-40B4-BE49-F238E27FC236}">
              <a16:creationId xmlns:a16="http://schemas.microsoft.com/office/drawing/2014/main" id="{00000000-0008-0000-0000-00000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63" name="Immagine 262" descr="http://demaco.consob/ArchiflowWeb/images/indicator.gif">
          <a:extLst>
            <a:ext uri="{FF2B5EF4-FFF2-40B4-BE49-F238E27FC236}">
              <a16:creationId xmlns:a16="http://schemas.microsoft.com/office/drawing/2014/main" id="{00000000-0008-0000-0000-00000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64" name="Immagine 263" descr="http://demaco.consob/ArchiflowWeb/images/indicator.gif">
          <a:extLst>
            <a:ext uri="{FF2B5EF4-FFF2-40B4-BE49-F238E27FC236}">
              <a16:creationId xmlns:a16="http://schemas.microsoft.com/office/drawing/2014/main" id="{00000000-0008-0000-0000-00000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65" name="Immagine 264" descr="http://demaco.consob/ArchiflowWeb/images/indicator.gif">
          <a:extLst>
            <a:ext uri="{FF2B5EF4-FFF2-40B4-BE49-F238E27FC236}">
              <a16:creationId xmlns:a16="http://schemas.microsoft.com/office/drawing/2014/main" id="{00000000-0008-0000-0000-00000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66" name="Immagine 265" descr="http://demaco.consob/ArchiflowWeb/images/indicator.gif">
          <a:extLst>
            <a:ext uri="{FF2B5EF4-FFF2-40B4-BE49-F238E27FC236}">
              <a16:creationId xmlns:a16="http://schemas.microsoft.com/office/drawing/2014/main" id="{00000000-0008-0000-0000-00000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67" name="Immagine 266" descr="http://demaco.consob/ArchiflowWeb/images/indicator.gif">
          <a:extLst>
            <a:ext uri="{FF2B5EF4-FFF2-40B4-BE49-F238E27FC236}">
              <a16:creationId xmlns:a16="http://schemas.microsoft.com/office/drawing/2014/main" id="{00000000-0008-0000-0000-00000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68" name="Immagine 267" descr="http://demaco.consob/ArchiflowWeb/images/indicator.gif">
          <a:extLst>
            <a:ext uri="{FF2B5EF4-FFF2-40B4-BE49-F238E27FC236}">
              <a16:creationId xmlns:a16="http://schemas.microsoft.com/office/drawing/2014/main" id="{00000000-0008-0000-0000-00000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69" name="Immagine 268" descr="http://demaco.consob/ArchiflowWeb/images/indicator.gif">
          <a:extLst>
            <a:ext uri="{FF2B5EF4-FFF2-40B4-BE49-F238E27FC236}">
              <a16:creationId xmlns:a16="http://schemas.microsoft.com/office/drawing/2014/main" id="{00000000-0008-0000-0000-00000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70" name="Immagine 269" descr="http://demaco.consob/ArchiflowWeb/images/indicator.gif">
          <a:extLst>
            <a:ext uri="{FF2B5EF4-FFF2-40B4-BE49-F238E27FC236}">
              <a16:creationId xmlns:a16="http://schemas.microsoft.com/office/drawing/2014/main" id="{00000000-0008-0000-0000-00000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71" name="Immagine 270" descr="http://demaco.consob/ArchiflowWeb/images/indicator.gif">
          <a:extLst>
            <a:ext uri="{FF2B5EF4-FFF2-40B4-BE49-F238E27FC236}">
              <a16:creationId xmlns:a16="http://schemas.microsoft.com/office/drawing/2014/main" id="{00000000-0008-0000-0000-00000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72" name="Immagine 271" descr="http://demaco.consob/ArchiflowWeb/images/indicator.gif">
          <a:extLst>
            <a:ext uri="{FF2B5EF4-FFF2-40B4-BE49-F238E27FC236}">
              <a16:creationId xmlns:a16="http://schemas.microsoft.com/office/drawing/2014/main" id="{00000000-0008-0000-0000-00001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73" name="Immagine 272" descr="http://demaco.consob/ArchiflowWeb/images/indicator.gif">
          <a:extLst>
            <a:ext uri="{FF2B5EF4-FFF2-40B4-BE49-F238E27FC236}">
              <a16:creationId xmlns:a16="http://schemas.microsoft.com/office/drawing/2014/main" id="{00000000-0008-0000-0000-00001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74" name="Immagine 273" descr="http://demaco.consob/ArchiflowWeb/images/indicator.gif">
          <a:extLst>
            <a:ext uri="{FF2B5EF4-FFF2-40B4-BE49-F238E27FC236}">
              <a16:creationId xmlns:a16="http://schemas.microsoft.com/office/drawing/2014/main" id="{00000000-0008-0000-0000-00001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75" name="Immagine 274" descr="http://demaco.consob/ArchiflowWeb/images/indicator.gif">
          <a:extLst>
            <a:ext uri="{FF2B5EF4-FFF2-40B4-BE49-F238E27FC236}">
              <a16:creationId xmlns:a16="http://schemas.microsoft.com/office/drawing/2014/main" id="{00000000-0008-0000-0000-00001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76" name="Immagine 275" descr="http://demaco.consob/ArchiflowWeb/images/indicator.gif">
          <a:extLst>
            <a:ext uri="{FF2B5EF4-FFF2-40B4-BE49-F238E27FC236}">
              <a16:creationId xmlns:a16="http://schemas.microsoft.com/office/drawing/2014/main" id="{00000000-0008-0000-0000-00001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77" name="Immagine 276" descr="http://demaco.consob/ArchiflowWeb/images/indicator.gif">
          <a:extLst>
            <a:ext uri="{FF2B5EF4-FFF2-40B4-BE49-F238E27FC236}">
              <a16:creationId xmlns:a16="http://schemas.microsoft.com/office/drawing/2014/main" id="{00000000-0008-0000-0000-00001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78" name="Immagine 277" descr="http://demaco.consob/ArchiflowWeb/images/indicator.gif">
          <a:extLst>
            <a:ext uri="{FF2B5EF4-FFF2-40B4-BE49-F238E27FC236}">
              <a16:creationId xmlns:a16="http://schemas.microsoft.com/office/drawing/2014/main" id="{00000000-0008-0000-0000-00001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79" name="Immagine 278" descr="http://demaco.consob/ArchiflowWeb/images/indicator.gif">
          <a:extLst>
            <a:ext uri="{FF2B5EF4-FFF2-40B4-BE49-F238E27FC236}">
              <a16:creationId xmlns:a16="http://schemas.microsoft.com/office/drawing/2014/main" id="{00000000-0008-0000-0000-00001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80" name="Immagine 279" descr="http://demaco.consob/ArchiflowWeb/images/indicator.gif">
          <a:extLst>
            <a:ext uri="{FF2B5EF4-FFF2-40B4-BE49-F238E27FC236}">
              <a16:creationId xmlns:a16="http://schemas.microsoft.com/office/drawing/2014/main" id="{00000000-0008-0000-0000-00001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81" name="Immagine 280" descr="http://demaco.consob/ArchiflowWeb/images/indicator.gif">
          <a:extLst>
            <a:ext uri="{FF2B5EF4-FFF2-40B4-BE49-F238E27FC236}">
              <a16:creationId xmlns:a16="http://schemas.microsoft.com/office/drawing/2014/main" id="{00000000-0008-0000-0000-00001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82" name="Immagine 281" descr="http://demaco.consob/ArchiflowWeb/images/indicator.gif">
          <a:extLst>
            <a:ext uri="{FF2B5EF4-FFF2-40B4-BE49-F238E27FC236}">
              <a16:creationId xmlns:a16="http://schemas.microsoft.com/office/drawing/2014/main" id="{00000000-0008-0000-0000-00001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83" name="Immagine 282" descr="http://demaco.consob/ArchiflowWeb/images/indicator.gif">
          <a:extLst>
            <a:ext uri="{FF2B5EF4-FFF2-40B4-BE49-F238E27FC236}">
              <a16:creationId xmlns:a16="http://schemas.microsoft.com/office/drawing/2014/main" id="{00000000-0008-0000-0000-00001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84" name="Immagine 283" descr="http://demaco.consob/ArchiflowWeb/images/indicator.gif">
          <a:extLst>
            <a:ext uri="{FF2B5EF4-FFF2-40B4-BE49-F238E27FC236}">
              <a16:creationId xmlns:a16="http://schemas.microsoft.com/office/drawing/2014/main" id="{00000000-0008-0000-0000-00001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85" name="Immagine 284" descr="http://demaco.consob/ArchiflowWeb/images/indicator.gif">
          <a:extLst>
            <a:ext uri="{FF2B5EF4-FFF2-40B4-BE49-F238E27FC236}">
              <a16:creationId xmlns:a16="http://schemas.microsoft.com/office/drawing/2014/main" id="{00000000-0008-0000-0000-00001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86" name="Immagine 285" descr="http://demaco.consob/ArchiflowWeb/images/indicator.gif">
          <a:extLst>
            <a:ext uri="{FF2B5EF4-FFF2-40B4-BE49-F238E27FC236}">
              <a16:creationId xmlns:a16="http://schemas.microsoft.com/office/drawing/2014/main" id="{00000000-0008-0000-0000-00001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87" name="Immagine 286" descr="http://demaco.consob/ArchiflowWeb/images/indicator.gif">
          <a:extLst>
            <a:ext uri="{FF2B5EF4-FFF2-40B4-BE49-F238E27FC236}">
              <a16:creationId xmlns:a16="http://schemas.microsoft.com/office/drawing/2014/main" id="{00000000-0008-0000-0000-00001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88" name="Immagine 287" descr="http://demaco.consob/ArchiflowWeb/images/indicator.gif">
          <a:extLst>
            <a:ext uri="{FF2B5EF4-FFF2-40B4-BE49-F238E27FC236}">
              <a16:creationId xmlns:a16="http://schemas.microsoft.com/office/drawing/2014/main" id="{00000000-0008-0000-0000-00002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89" name="Immagine 288" descr="http://demaco.consob/ArchiflowWeb/images/indicator.gif">
          <a:extLst>
            <a:ext uri="{FF2B5EF4-FFF2-40B4-BE49-F238E27FC236}">
              <a16:creationId xmlns:a16="http://schemas.microsoft.com/office/drawing/2014/main" id="{00000000-0008-0000-0000-00002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90" name="Immagine 289" descr="http://demaco.consob/ArchiflowWeb/images/indicator.gif">
          <a:extLst>
            <a:ext uri="{FF2B5EF4-FFF2-40B4-BE49-F238E27FC236}">
              <a16:creationId xmlns:a16="http://schemas.microsoft.com/office/drawing/2014/main" id="{00000000-0008-0000-0000-00002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91" name="Immagine 290" descr="http://demaco.consob/ArchiflowWeb/images/indicator.gif">
          <a:extLst>
            <a:ext uri="{FF2B5EF4-FFF2-40B4-BE49-F238E27FC236}">
              <a16:creationId xmlns:a16="http://schemas.microsoft.com/office/drawing/2014/main" id="{00000000-0008-0000-0000-00002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92" name="Immagine 291" descr="http://demaco.consob/ArchiflowWeb/images/indicator.gif">
          <a:extLst>
            <a:ext uri="{FF2B5EF4-FFF2-40B4-BE49-F238E27FC236}">
              <a16:creationId xmlns:a16="http://schemas.microsoft.com/office/drawing/2014/main" id="{00000000-0008-0000-0000-00002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93" name="Immagine 292" descr="http://demaco.consob/ArchiflowWeb/images/indicator.gif">
          <a:extLst>
            <a:ext uri="{FF2B5EF4-FFF2-40B4-BE49-F238E27FC236}">
              <a16:creationId xmlns:a16="http://schemas.microsoft.com/office/drawing/2014/main" id="{00000000-0008-0000-0000-00002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94" name="Immagine 293" descr="http://demaco.consob/ArchiflowWeb/images/indicator.gif">
          <a:extLst>
            <a:ext uri="{FF2B5EF4-FFF2-40B4-BE49-F238E27FC236}">
              <a16:creationId xmlns:a16="http://schemas.microsoft.com/office/drawing/2014/main" id="{00000000-0008-0000-0000-00002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95" name="Immagine 294" descr="http://demaco.consob/ArchiflowWeb/images/indicator.gif">
          <a:extLst>
            <a:ext uri="{FF2B5EF4-FFF2-40B4-BE49-F238E27FC236}">
              <a16:creationId xmlns:a16="http://schemas.microsoft.com/office/drawing/2014/main" id="{00000000-0008-0000-0000-00002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96" name="Immagine 295" descr="http://demaco.consob/ArchiflowWeb/images/indicator.gif">
          <a:extLst>
            <a:ext uri="{FF2B5EF4-FFF2-40B4-BE49-F238E27FC236}">
              <a16:creationId xmlns:a16="http://schemas.microsoft.com/office/drawing/2014/main" id="{00000000-0008-0000-0000-00002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97" name="Immagine 296" descr="http://demaco.consob/ArchiflowWeb/images/indicator.gif">
          <a:extLst>
            <a:ext uri="{FF2B5EF4-FFF2-40B4-BE49-F238E27FC236}">
              <a16:creationId xmlns:a16="http://schemas.microsoft.com/office/drawing/2014/main" id="{00000000-0008-0000-0000-00002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317</xdr:row>
      <xdr:rowOff>0</xdr:rowOff>
    </xdr:from>
    <xdr:ext cx="152400" cy="152400"/>
    <xdr:pic>
      <xdr:nvPicPr>
        <xdr:cNvPr id="298" name="Immagine 297" descr="http://demaco.consob/ArchiflowWeb/images/indicator.gif">
          <a:extLst>
            <a:ext uri="{FF2B5EF4-FFF2-40B4-BE49-F238E27FC236}">
              <a16:creationId xmlns:a16="http://schemas.microsoft.com/office/drawing/2014/main" id="{00000000-0008-0000-0000-00002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299" name="Immagine 298" descr="http://demaco.consob/ArchiflowWeb/images/indicator.gif">
          <a:extLst>
            <a:ext uri="{FF2B5EF4-FFF2-40B4-BE49-F238E27FC236}">
              <a16:creationId xmlns:a16="http://schemas.microsoft.com/office/drawing/2014/main" id="{00000000-0008-0000-0000-00002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301" name="Immagine 300" descr="http://demaco.consob/ArchiflowWeb/images/indicator.gif">
          <a:extLst>
            <a:ext uri="{FF2B5EF4-FFF2-40B4-BE49-F238E27FC236}">
              <a16:creationId xmlns:a16="http://schemas.microsoft.com/office/drawing/2014/main" id="{00000000-0008-0000-0000-00002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303" name="Immagine 302" descr="http://demaco.consob/ArchiflowWeb/images/indicator.gif">
          <a:extLst>
            <a:ext uri="{FF2B5EF4-FFF2-40B4-BE49-F238E27FC236}">
              <a16:creationId xmlns:a16="http://schemas.microsoft.com/office/drawing/2014/main" id="{00000000-0008-0000-0000-00002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305" name="Immagine 304" descr="http://demaco.consob/ArchiflowWeb/images/indicator.gif">
          <a:extLst>
            <a:ext uri="{FF2B5EF4-FFF2-40B4-BE49-F238E27FC236}">
              <a16:creationId xmlns:a16="http://schemas.microsoft.com/office/drawing/2014/main" id="{00000000-0008-0000-0000-00003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307" name="Immagine 306" descr="http://demaco.consob/ArchiflowWeb/images/indicator.gif">
          <a:extLst>
            <a:ext uri="{FF2B5EF4-FFF2-40B4-BE49-F238E27FC236}">
              <a16:creationId xmlns:a16="http://schemas.microsoft.com/office/drawing/2014/main" id="{00000000-0008-0000-0000-00003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309" name="Immagine 308" descr="http://demaco.consob/ArchiflowWeb/images/indicator.gif">
          <a:extLst>
            <a:ext uri="{FF2B5EF4-FFF2-40B4-BE49-F238E27FC236}">
              <a16:creationId xmlns:a16="http://schemas.microsoft.com/office/drawing/2014/main" id="{00000000-0008-0000-0000-000035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311" name="Immagine 310" descr="http://demaco.consob/ArchiflowWeb/images/indicator.gif">
          <a:extLst>
            <a:ext uri="{FF2B5EF4-FFF2-40B4-BE49-F238E27FC236}">
              <a16:creationId xmlns:a16="http://schemas.microsoft.com/office/drawing/2014/main" id="{00000000-0008-0000-0000-000037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94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317</xdr:row>
      <xdr:rowOff>0</xdr:rowOff>
    </xdr:from>
    <xdr:ext cx="152400" cy="152400"/>
    <xdr:pic>
      <xdr:nvPicPr>
        <xdr:cNvPr id="313" name="Immagine 312" descr="http://demaco.consob/ArchiflowWeb/images/indicator.gif">
          <a:extLst>
            <a:ext uri="{FF2B5EF4-FFF2-40B4-BE49-F238E27FC236}">
              <a16:creationId xmlns:a16="http://schemas.microsoft.com/office/drawing/2014/main" id="{00000000-0008-0000-0000-000039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2086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291</xdr:row>
      <xdr:rowOff>0</xdr:rowOff>
    </xdr:from>
    <xdr:ext cx="152400" cy="152400"/>
    <xdr:pic>
      <xdr:nvPicPr>
        <xdr:cNvPr id="308" name="Immagine 307" descr="http://demaco.consob/ArchiflowWeb/images/indicator.gif">
          <a:extLst>
            <a:ext uri="{FF2B5EF4-FFF2-40B4-BE49-F238E27FC236}">
              <a16:creationId xmlns:a16="http://schemas.microsoft.com/office/drawing/2014/main" id="{00000000-0008-0000-0000-00003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305</xdr:row>
      <xdr:rowOff>0</xdr:rowOff>
    </xdr:from>
    <xdr:ext cx="152400" cy="152400"/>
    <xdr:pic>
      <xdr:nvPicPr>
        <xdr:cNvPr id="310" name="Immagine 309" descr="http://demaco.consob/ArchiflowWeb/images/indicator.gif">
          <a:extLst>
            <a:ext uri="{FF2B5EF4-FFF2-40B4-BE49-F238E27FC236}">
              <a16:creationId xmlns:a16="http://schemas.microsoft.com/office/drawing/2014/main" id="{00000000-0008-0000-0000-00003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320</xdr:row>
      <xdr:rowOff>0</xdr:rowOff>
    </xdr:from>
    <xdr:ext cx="152400" cy="152400"/>
    <xdr:pic>
      <xdr:nvPicPr>
        <xdr:cNvPr id="312" name="Immagine 311" descr="http://demaco.consob/ArchiflowWeb/images/indicator.gif">
          <a:extLst>
            <a:ext uri="{FF2B5EF4-FFF2-40B4-BE49-F238E27FC236}">
              <a16:creationId xmlns:a16="http://schemas.microsoft.com/office/drawing/2014/main" id="{00000000-0008-0000-0000-00003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320</xdr:row>
      <xdr:rowOff>0</xdr:rowOff>
    </xdr:from>
    <xdr:ext cx="152400" cy="152400"/>
    <xdr:pic>
      <xdr:nvPicPr>
        <xdr:cNvPr id="314" name="Immagine 313" descr="http://demaco.consob/ArchiflowWeb/images/indicator.gif">
          <a:extLst>
            <a:ext uri="{FF2B5EF4-FFF2-40B4-BE49-F238E27FC236}">
              <a16:creationId xmlns:a16="http://schemas.microsoft.com/office/drawing/2014/main" id="{00000000-0008-0000-0000-00003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320</xdr:row>
      <xdr:rowOff>0</xdr:rowOff>
    </xdr:from>
    <xdr:ext cx="152400" cy="152400"/>
    <xdr:pic>
      <xdr:nvPicPr>
        <xdr:cNvPr id="315" name="Immagine 314" descr="http://demaco.consob/ArchiflowWeb/images/indicator.gif">
          <a:extLst>
            <a:ext uri="{FF2B5EF4-FFF2-40B4-BE49-F238E27FC236}">
              <a16:creationId xmlns:a16="http://schemas.microsoft.com/office/drawing/2014/main" id="{00000000-0008-0000-0000-00003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320</xdr:row>
      <xdr:rowOff>0</xdr:rowOff>
    </xdr:from>
    <xdr:ext cx="152400" cy="152400"/>
    <xdr:pic>
      <xdr:nvPicPr>
        <xdr:cNvPr id="316" name="Immagine 315" descr="http://demaco.consob/ArchiflowWeb/images/indicator.gif">
          <a:extLst>
            <a:ext uri="{FF2B5EF4-FFF2-40B4-BE49-F238E27FC236}">
              <a16:creationId xmlns:a16="http://schemas.microsoft.com/office/drawing/2014/main" id="{00000000-0008-0000-0000-00003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320</xdr:row>
      <xdr:rowOff>0</xdr:rowOff>
    </xdr:from>
    <xdr:ext cx="152400" cy="152400"/>
    <xdr:pic>
      <xdr:nvPicPr>
        <xdr:cNvPr id="317" name="Immagine 316" descr="http://demaco.consob/ArchiflowWeb/images/indicator.gif">
          <a:extLst>
            <a:ext uri="{FF2B5EF4-FFF2-40B4-BE49-F238E27FC236}">
              <a16:creationId xmlns:a16="http://schemas.microsoft.com/office/drawing/2014/main" id="{00000000-0008-0000-0000-00003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18" name="Immagine 317" descr="http://demaco.consob/ArchiflowWeb/images/indicator.gif">
          <a:extLst>
            <a:ext uri="{FF2B5EF4-FFF2-40B4-BE49-F238E27FC236}">
              <a16:creationId xmlns:a16="http://schemas.microsoft.com/office/drawing/2014/main" id="{00000000-0008-0000-0000-00003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19" name="Immagine 318" descr="http://demaco.consob/ArchiflowWeb/images/indicator.gif">
          <a:extLst>
            <a:ext uri="{FF2B5EF4-FFF2-40B4-BE49-F238E27FC236}">
              <a16:creationId xmlns:a16="http://schemas.microsoft.com/office/drawing/2014/main" id="{00000000-0008-0000-0000-00003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20" name="Immagine 319" descr="http://demaco.consob/ArchiflowWeb/images/indicator.gif">
          <a:extLst>
            <a:ext uri="{FF2B5EF4-FFF2-40B4-BE49-F238E27FC236}">
              <a16:creationId xmlns:a16="http://schemas.microsoft.com/office/drawing/2014/main" id="{00000000-0008-0000-0000-00004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21" name="Immagine 320" descr="http://demaco.consob/ArchiflowWeb/images/indicator.gif">
          <a:extLst>
            <a:ext uri="{FF2B5EF4-FFF2-40B4-BE49-F238E27FC236}">
              <a16:creationId xmlns:a16="http://schemas.microsoft.com/office/drawing/2014/main" id="{00000000-0008-0000-0000-00004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22" name="Immagine 321" descr="http://demaco.consob/ArchiflowWeb/images/indicator.gif">
          <a:extLst>
            <a:ext uri="{FF2B5EF4-FFF2-40B4-BE49-F238E27FC236}">
              <a16:creationId xmlns:a16="http://schemas.microsoft.com/office/drawing/2014/main" id="{00000000-0008-0000-0000-00004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23" name="Immagine 322" descr="http://demaco.consob/ArchiflowWeb/images/indicator.gif">
          <a:extLst>
            <a:ext uri="{FF2B5EF4-FFF2-40B4-BE49-F238E27FC236}">
              <a16:creationId xmlns:a16="http://schemas.microsoft.com/office/drawing/2014/main" id="{00000000-0008-0000-0000-00004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24" name="Immagine 323" descr="http://demaco.consob/ArchiflowWeb/images/indicator.gif">
          <a:extLst>
            <a:ext uri="{FF2B5EF4-FFF2-40B4-BE49-F238E27FC236}">
              <a16:creationId xmlns:a16="http://schemas.microsoft.com/office/drawing/2014/main" id="{00000000-0008-0000-0000-00004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25" name="Immagine 324" descr="http://demaco.consob/ArchiflowWeb/images/indicator.gif">
          <a:extLst>
            <a:ext uri="{FF2B5EF4-FFF2-40B4-BE49-F238E27FC236}">
              <a16:creationId xmlns:a16="http://schemas.microsoft.com/office/drawing/2014/main" id="{00000000-0008-0000-0000-00004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26" name="Immagine 325" descr="http://demaco.consob/ArchiflowWeb/images/indicator.gif">
          <a:extLst>
            <a:ext uri="{FF2B5EF4-FFF2-40B4-BE49-F238E27FC236}">
              <a16:creationId xmlns:a16="http://schemas.microsoft.com/office/drawing/2014/main" id="{00000000-0008-0000-0000-00004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27" name="Immagine 326" descr="http://demaco.consob/ArchiflowWeb/images/indicator.gif">
          <a:extLst>
            <a:ext uri="{FF2B5EF4-FFF2-40B4-BE49-F238E27FC236}">
              <a16:creationId xmlns:a16="http://schemas.microsoft.com/office/drawing/2014/main" id="{00000000-0008-0000-0000-00004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28" name="Immagine 327" descr="http://demaco.consob/ArchiflowWeb/images/indicator.gif">
          <a:extLst>
            <a:ext uri="{FF2B5EF4-FFF2-40B4-BE49-F238E27FC236}">
              <a16:creationId xmlns:a16="http://schemas.microsoft.com/office/drawing/2014/main" id="{00000000-0008-0000-0000-00004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29" name="Immagine 328" descr="http://demaco.consob/ArchiflowWeb/images/indicator.gif">
          <a:extLst>
            <a:ext uri="{FF2B5EF4-FFF2-40B4-BE49-F238E27FC236}">
              <a16:creationId xmlns:a16="http://schemas.microsoft.com/office/drawing/2014/main" id="{00000000-0008-0000-0000-00004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30" name="Immagine 329" descr="http://demaco.consob/ArchiflowWeb/images/indicator.gif">
          <a:extLst>
            <a:ext uri="{FF2B5EF4-FFF2-40B4-BE49-F238E27FC236}">
              <a16:creationId xmlns:a16="http://schemas.microsoft.com/office/drawing/2014/main" id="{00000000-0008-0000-0000-00004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31" name="Immagine 330" descr="http://demaco.consob/ArchiflowWeb/images/indicator.gif">
          <a:extLst>
            <a:ext uri="{FF2B5EF4-FFF2-40B4-BE49-F238E27FC236}">
              <a16:creationId xmlns:a16="http://schemas.microsoft.com/office/drawing/2014/main" id="{00000000-0008-0000-0000-00004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32" name="Immagine 331" descr="http://demaco.consob/ArchiflowWeb/images/indicator.gif">
          <a:extLst>
            <a:ext uri="{FF2B5EF4-FFF2-40B4-BE49-F238E27FC236}">
              <a16:creationId xmlns:a16="http://schemas.microsoft.com/office/drawing/2014/main" id="{00000000-0008-0000-0000-00004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33" name="Immagine 332" descr="http://demaco.consob/ArchiflowWeb/images/indicator.gif">
          <a:extLst>
            <a:ext uri="{FF2B5EF4-FFF2-40B4-BE49-F238E27FC236}">
              <a16:creationId xmlns:a16="http://schemas.microsoft.com/office/drawing/2014/main" id="{00000000-0008-0000-0000-00004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34" name="Immagine 333" descr="http://demaco.consob/ArchiflowWeb/images/indicator.gif">
          <a:extLst>
            <a:ext uri="{FF2B5EF4-FFF2-40B4-BE49-F238E27FC236}">
              <a16:creationId xmlns:a16="http://schemas.microsoft.com/office/drawing/2014/main" id="{00000000-0008-0000-0000-00004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35" name="Immagine 334" descr="http://demaco.consob/ArchiflowWeb/images/indicator.gif">
          <a:extLst>
            <a:ext uri="{FF2B5EF4-FFF2-40B4-BE49-F238E27FC236}">
              <a16:creationId xmlns:a16="http://schemas.microsoft.com/office/drawing/2014/main" id="{00000000-0008-0000-0000-00004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36" name="Immagine 335" descr="http://demaco.consob/ArchiflowWeb/images/indicator.gif">
          <a:extLst>
            <a:ext uri="{FF2B5EF4-FFF2-40B4-BE49-F238E27FC236}">
              <a16:creationId xmlns:a16="http://schemas.microsoft.com/office/drawing/2014/main" id="{00000000-0008-0000-0000-00005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37" name="Immagine 336" descr="http://demaco.consob/ArchiflowWeb/images/indicator.gif">
          <a:extLst>
            <a:ext uri="{FF2B5EF4-FFF2-40B4-BE49-F238E27FC236}">
              <a16:creationId xmlns:a16="http://schemas.microsoft.com/office/drawing/2014/main" id="{00000000-0008-0000-0000-00005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38" name="Immagine 337" descr="http://demaco.consob/ArchiflowWeb/images/indicator.gif">
          <a:extLst>
            <a:ext uri="{FF2B5EF4-FFF2-40B4-BE49-F238E27FC236}">
              <a16:creationId xmlns:a16="http://schemas.microsoft.com/office/drawing/2014/main" id="{00000000-0008-0000-0000-00005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39" name="Immagine 338" descr="http://demaco.consob/ArchiflowWeb/images/indicator.gif">
          <a:extLst>
            <a:ext uri="{FF2B5EF4-FFF2-40B4-BE49-F238E27FC236}">
              <a16:creationId xmlns:a16="http://schemas.microsoft.com/office/drawing/2014/main" id="{00000000-0008-0000-0000-00005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40" name="Immagine 339" descr="http://demaco.consob/ArchiflowWeb/images/indicator.gif">
          <a:extLst>
            <a:ext uri="{FF2B5EF4-FFF2-40B4-BE49-F238E27FC236}">
              <a16:creationId xmlns:a16="http://schemas.microsoft.com/office/drawing/2014/main" id="{00000000-0008-0000-0000-00005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41" name="Immagine 340" descr="http://demaco.consob/ArchiflowWeb/images/indicator.gif">
          <a:extLst>
            <a:ext uri="{FF2B5EF4-FFF2-40B4-BE49-F238E27FC236}">
              <a16:creationId xmlns:a16="http://schemas.microsoft.com/office/drawing/2014/main" id="{00000000-0008-0000-0000-00005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42" name="Immagine 341" descr="http://demaco.consob/ArchiflowWeb/images/indicator.gif">
          <a:extLst>
            <a:ext uri="{FF2B5EF4-FFF2-40B4-BE49-F238E27FC236}">
              <a16:creationId xmlns:a16="http://schemas.microsoft.com/office/drawing/2014/main" id="{00000000-0008-0000-0000-00005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43" name="Immagine 342" descr="http://demaco.consob/ArchiflowWeb/images/indicator.gif">
          <a:extLst>
            <a:ext uri="{FF2B5EF4-FFF2-40B4-BE49-F238E27FC236}">
              <a16:creationId xmlns:a16="http://schemas.microsoft.com/office/drawing/2014/main" id="{00000000-0008-0000-0000-00005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44" name="Immagine 343" descr="http://demaco.consob/ArchiflowWeb/images/indicator.gif">
          <a:extLst>
            <a:ext uri="{FF2B5EF4-FFF2-40B4-BE49-F238E27FC236}">
              <a16:creationId xmlns:a16="http://schemas.microsoft.com/office/drawing/2014/main" id="{00000000-0008-0000-0000-00005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45" name="Immagine 344" descr="http://demaco.consob/ArchiflowWeb/images/indicator.gif">
          <a:extLst>
            <a:ext uri="{FF2B5EF4-FFF2-40B4-BE49-F238E27FC236}">
              <a16:creationId xmlns:a16="http://schemas.microsoft.com/office/drawing/2014/main" id="{00000000-0008-0000-0000-00005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46" name="Immagine 345" descr="http://demaco.consob/ArchiflowWeb/images/indicator.gif">
          <a:extLst>
            <a:ext uri="{FF2B5EF4-FFF2-40B4-BE49-F238E27FC236}">
              <a16:creationId xmlns:a16="http://schemas.microsoft.com/office/drawing/2014/main" id="{00000000-0008-0000-0000-00005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47" name="Immagine 346" descr="http://demaco.consob/ArchiflowWeb/images/indicator.gif">
          <a:extLst>
            <a:ext uri="{FF2B5EF4-FFF2-40B4-BE49-F238E27FC236}">
              <a16:creationId xmlns:a16="http://schemas.microsoft.com/office/drawing/2014/main" id="{00000000-0008-0000-0000-00005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48" name="Immagine 347" descr="http://demaco.consob/ArchiflowWeb/images/indicator.gif">
          <a:extLst>
            <a:ext uri="{FF2B5EF4-FFF2-40B4-BE49-F238E27FC236}">
              <a16:creationId xmlns:a16="http://schemas.microsoft.com/office/drawing/2014/main" id="{00000000-0008-0000-0000-00005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49" name="Immagine 348" descr="http://demaco.consob/ArchiflowWeb/images/indicator.gif">
          <a:extLst>
            <a:ext uri="{FF2B5EF4-FFF2-40B4-BE49-F238E27FC236}">
              <a16:creationId xmlns:a16="http://schemas.microsoft.com/office/drawing/2014/main" id="{00000000-0008-0000-0000-00005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50" name="Immagine 349" descr="http://demaco.consob/ArchiflowWeb/images/indicator.gif">
          <a:extLst>
            <a:ext uri="{FF2B5EF4-FFF2-40B4-BE49-F238E27FC236}">
              <a16:creationId xmlns:a16="http://schemas.microsoft.com/office/drawing/2014/main" id="{00000000-0008-0000-0000-00005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51" name="Immagine 350" descr="http://demaco.consob/ArchiflowWeb/images/indicator.gif">
          <a:extLst>
            <a:ext uri="{FF2B5EF4-FFF2-40B4-BE49-F238E27FC236}">
              <a16:creationId xmlns:a16="http://schemas.microsoft.com/office/drawing/2014/main" id="{00000000-0008-0000-0000-00005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52" name="Immagine 351" descr="http://demaco.consob/ArchiflowWeb/images/indicator.gif">
          <a:extLst>
            <a:ext uri="{FF2B5EF4-FFF2-40B4-BE49-F238E27FC236}">
              <a16:creationId xmlns:a16="http://schemas.microsoft.com/office/drawing/2014/main" id="{00000000-0008-0000-0000-00006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53" name="Immagine 352" descr="http://demaco.consob/ArchiflowWeb/images/indicator.gif">
          <a:extLst>
            <a:ext uri="{FF2B5EF4-FFF2-40B4-BE49-F238E27FC236}">
              <a16:creationId xmlns:a16="http://schemas.microsoft.com/office/drawing/2014/main" id="{00000000-0008-0000-0000-00006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54" name="Immagine 353" descr="http://demaco.consob/ArchiflowWeb/images/indicator.gif">
          <a:extLst>
            <a:ext uri="{FF2B5EF4-FFF2-40B4-BE49-F238E27FC236}">
              <a16:creationId xmlns:a16="http://schemas.microsoft.com/office/drawing/2014/main" id="{00000000-0008-0000-0000-00006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55" name="Immagine 354" descr="http://demaco.consob/ArchiflowWeb/images/indicator.gif">
          <a:extLst>
            <a:ext uri="{FF2B5EF4-FFF2-40B4-BE49-F238E27FC236}">
              <a16:creationId xmlns:a16="http://schemas.microsoft.com/office/drawing/2014/main" id="{00000000-0008-0000-0000-00006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56" name="Immagine 355" descr="http://demaco.consob/ArchiflowWeb/images/indicator.gif">
          <a:extLst>
            <a:ext uri="{FF2B5EF4-FFF2-40B4-BE49-F238E27FC236}">
              <a16:creationId xmlns:a16="http://schemas.microsoft.com/office/drawing/2014/main" id="{00000000-0008-0000-0000-00006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57" name="Immagine 356" descr="http://demaco.consob/ArchiflowWeb/images/indicator.gif">
          <a:extLst>
            <a:ext uri="{FF2B5EF4-FFF2-40B4-BE49-F238E27FC236}">
              <a16:creationId xmlns:a16="http://schemas.microsoft.com/office/drawing/2014/main" id="{00000000-0008-0000-0000-00006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58" name="Immagine 357" descr="http://demaco.consob/ArchiflowWeb/images/indicator.gif">
          <a:extLst>
            <a:ext uri="{FF2B5EF4-FFF2-40B4-BE49-F238E27FC236}">
              <a16:creationId xmlns:a16="http://schemas.microsoft.com/office/drawing/2014/main" id="{00000000-0008-0000-0000-00006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59" name="Immagine 358" descr="http://demaco.consob/ArchiflowWeb/images/indicator.gif">
          <a:extLst>
            <a:ext uri="{FF2B5EF4-FFF2-40B4-BE49-F238E27FC236}">
              <a16:creationId xmlns:a16="http://schemas.microsoft.com/office/drawing/2014/main" id="{00000000-0008-0000-0000-00006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60" name="Immagine 359" descr="http://demaco.consob/ArchiflowWeb/images/indicator.gif">
          <a:extLst>
            <a:ext uri="{FF2B5EF4-FFF2-40B4-BE49-F238E27FC236}">
              <a16:creationId xmlns:a16="http://schemas.microsoft.com/office/drawing/2014/main" id="{00000000-0008-0000-0000-00006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61" name="Immagine 360" descr="http://demaco.consob/ArchiflowWeb/images/indicator.gif">
          <a:extLst>
            <a:ext uri="{FF2B5EF4-FFF2-40B4-BE49-F238E27FC236}">
              <a16:creationId xmlns:a16="http://schemas.microsoft.com/office/drawing/2014/main" id="{00000000-0008-0000-0000-00006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62" name="Immagine 361" descr="http://demaco.consob/ArchiflowWeb/images/indicator.gif">
          <a:extLst>
            <a:ext uri="{FF2B5EF4-FFF2-40B4-BE49-F238E27FC236}">
              <a16:creationId xmlns:a16="http://schemas.microsoft.com/office/drawing/2014/main" id="{00000000-0008-0000-0000-00006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63" name="Immagine 362" descr="http://demaco.consob/ArchiflowWeb/images/indicator.gif">
          <a:extLst>
            <a:ext uri="{FF2B5EF4-FFF2-40B4-BE49-F238E27FC236}">
              <a16:creationId xmlns:a16="http://schemas.microsoft.com/office/drawing/2014/main" id="{00000000-0008-0000-0000-00006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64" name="Immagine 363" descr="http://demaco.consob/ArchiflowWeb/images/indicator.gif">
          <a:extLst>
            <a:ext uri="{FF2B5EF4-FFF2-40B4-BE49-F238E27FC236}">
              <a16:creationId xmlns:a16="http://schemas.microsoft.com/office/drawing/2014/main" id="{00000000-0008-0000-0000-00006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65" name="Immagine 364" descr="http://demaco.consob/ArchiflowWeb/images/indicator.gif">
          <a:extLst>
            <a:ext uri="{FF2B5EF4-FFF2-40B4-BE49-F238E27FC236}">
              <a16:creationId xmlns:a16="http://schemas.microsoft.com/office/drawing/2014/main" id="{00000000-0008-0000-0000-00006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66" name="Immagine 365" descr="http://demaco.consob/ArchiflowWeb/images/indicator.gif">
          <a:extLst>
            <a:ext uri="{FF2B5EF4-FFF2-40B4-BE49-F238E27FC236}">
              <a16:creationId xmlns:a16="http://schemas.microsoft.com/office/drawing/2014/main" id="{00000000-0008-0000-0000-00006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67" name="Immagine 366" descr="http://demaco.consob/ArchiflowWeb/images/indicator.gif">
          <a:extLst>
            <a:ext uri="{FF2B5EF4-FFF2-40B4-BE49-F238E27FC236}">
              <a16:creationId xmlns:a16="http://schemas.microsoft.com/office/drawing/2014/main" id="{00000000-0008-0000-0000-00006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68" name="Immagine 367" descr="http://demaco.consob/ArchiflowWeb/images/indicator.gif">
          <a:extLst>
            <a:ext uri="{FF2B5EF4-FFF2-40B4-BE49-F238E27FC236}">
              <a16:creationId xmlns:a16="http://schemas.microsoft.com/office/drawing/2014/main" id="{00000000-0008-0000-0000-00007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69" name="Immagine 368" descr="http://demaco.consob/ArchiflowWeb/images/indicator.gif">
          <a:extLst>
            <a:ext uri="{FF2B5EF4-FFF2-40B4-BE49-F238E27FC236}">
              <a16:creationId xmlns:a16="http://schemas.microsoft.com/office/drawing/2014/main" id="{00000000-0008-0000-0000-00007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70" name="Immagine 369" descr="http://demaco.consob/ArchiflowWeb/images/indicator.gif">
          <a:extLst>
            <a:ext uri="{FF2B5EF4-FFF2-40B4-BE49-F238E27FC236}">
              <a16:creationId xmlns:a16="http://schemas.microsoft.com/office/drawing/2014/main" id="{00000000-0008-0000-0000-00007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71" name="Immagine 370" descr="http://demaco.consob/ArchiflowWeb/images/indicator.gif">
          <a:extLst>
            <a:ext uri="{FF2B5EF4-FFF2-40B4-BE49-F238E27FC236}">
              <a16:creationId xmlns:a16="http://schemas.microsoft.com/office/drawing/2014/main" id="{00000000-0008-0000-0000-00007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72" name="Immagine 371" descr="http://demaco.consob/ArchiflowWeb/images/indicator.gif">
          <a:extLst>
            <a:ext uri="{FF2B5EF4-FFF2-40B4-BE49-F238E27FC236}">
              <a16:creationId xmlns:a16="http://schemas.microsoft.com/office/drawing/2014/main" id="{00000000-0008-0000-0000-00007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73" name="Immagine 372" descr="http://demaco.consob/ArchiflowWeb/images/indicator.gif">
          <a:extLst>
            <a:ext uri="{FF2B5EF4-FFF2-40B4-BE49-F238E27FC236}">
              <a16:creationId xmlns:a16="http://schemas.microsoft.com/office/drawing/2014/main" id="{00000000-0008-0000-0000-00007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74" name="Immagine 373" descr="http://demaco.consob/ArchiflowWeb/images/indicator.gif">
          <a:extLst>
            <a:ext uri="{FF2B5EF4-FFF2-40B4-BE49-F238E27FC236}">
              <a16:creationId xmlns:a16="http://schemas.microsoft.com/office/drawing/2014/main" id="{00000000-0008-0000-0000-00007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75" name="Immagine 374" descr="http://demaco.consob/ArchiflowWeb/images/indicator.gif">
          <a:extLst>
            <a:ext uri="{FF2B5EF4-FFF2-40B4-BE49-F238E27FC236}">
              <a16:creationId xmlns:a16="http://schemas.microsoft.com/office/drawing/2014/main" id="{00000000-0008-0000-0000-00007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76" name="Immagine 375" descr="http://demaco.consob/ArchiflowWeb/images/indicator.gif">
          <a:extLst>
            <a:ext uri="{FF2B5EF4-FFF2-40B4-BE49-F238E27FC236}">
              <a16:creationId xmlns:a16="http://schemas.microsoft.com/office/drawing/2014/main" id="{00000000-0008-0000-0000-00007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77" name="Immagine 376" descr="http://demaco.consob/ArchiflowWeb/images/indicator.gif">
          <a:extLst>
            <a:ext uri="{FF2B5EF4-FFF2-40B4-BE49-F238E27FC236}">
              <a16:creationId xmlns:a16="http://schemas.microsoft.com/office/drawing/2014/main" id="{00000000-0008-0000-0000-00007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78" name="Immagine 377" descr="http://demaco.consob/ArchiflowWeb/images/indicator.gif">
          <a:extLst>
            <a:ext uri="{FF2B5EF4-FFF2-40B4-BE49-F238E27FC236}">
              <a16:creationId xmlns:a16="http://schemas.microsoft.com/office/drawing/2014/main" id="{00000000-0008-0000-0000-00007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79" name="Immagine 378" descr="http://demaco.consob/ArchiflowWeb/images/indicator.gif">
          <a:extLst>
            <a:ext uri="{FF2B5EF4-FFF2-40B4-BE49-F238E27FC236}">
              <a16:creationId xmlns:a16="http://schemas.microsoft.com/office/drawing/2014/main" id="{00000000-0008-0000-0000-00007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80" name="Immagine 379" descr="http://demaco.consob/ArchiflowWeb/images/indicator.gif">
          <a:extLst>
            <a:ext uri="{FF2B5EF4-FFF2-40B4-BE49-F238E27FC236}">
              <a16:creationId xmlns:a16="http://schemas.microsoft.com/office/drawing/2014/main" id="{00000000-0008-0000-0000-00007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81" name="Immagine 380" descr="http://demaco.consob/ArchiflowWeb/images/indicator.gif">
          <a:extLst>
            <a:ext uri="{FF2B5EF4-FFF2-40B4-BE49-F238E27FC236}">
              <a16:creationId xmlns:a16="http://schemas.microsoft.com/office/drawing/2014/main" id="{00000000-0008-0000-0000-00007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82" name="Immagine 381" descr="http://demaco.consob/ArchiflowWeb/images/indicator.gif">
          <a:extLst>
            <a:ext uri="{FF2B5EF4-FFF2-40B4-BE49-F238E27FC236}">
              <a16:creationId xmlns:a16="http://schemas.microsoft.com/office/drawing/2014/main" id="{00000000-0008-0000-0000-00007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83" name="Immagine 382" descr="http://demaco.consob/ArchiflowWeb/images/indicator.gif">
          <a:extLst>
            <a:ext uri="{FF2B5EF4-FFF2-40B4-BE49-F238E27FC236}">
              <a16:creationId xmlns:a16="http://schemas.microsoft.com/office/drawing/2014/main" id="{00000000-0008-0000-0000-00007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84" name="Immagine 383" descr="http://demaco.consob/ArchiflowWeb/images/indicator.gif">
          <a:extLst>
            <a:ext uri="{FF2B5EF4-FFF2-40B4-BE49-F238E27FC236}">
              <a16:creationId xmlns:a16="http://schemas.microsoft.com/office/drawing/2014/main" id="{00000000-0008-0000-0000-00008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85" name="Immagine 384" descr="http://demaco.consob/ArchiflowWeb/images/indicator.gif">
          <a:extLst>
            <a:ext uri="{FF2B5EF4-FFF2-40B4-BE49-F238E27FC236}">
              <a16:creationId xmlns:a16="http://schemas.microsoft.com/office/drawing/2014/main" id="{00000000-0008-0000-0000-00008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86" name="Immagine 385" descr="http://demaco.consob/ArchiflowWeb/images/indicator.gif">
          <a:extLst>
            <a:ext uri="{FF2B5EF4-FFF2-40B4-BE49-F238E27FC236}">
              <a16:creationId xmlns:a16="http://schemas.microsoft.com/office/drawing/2014/main" id="{00000000-0008-0000-0000-00008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87" name="Immagine 386" descr="http://demaco.consob/ArchiflowWeb/images/indicator.gif">
          <a:extLst>
            <a:ext uri="{FF2B5EF4-FFF2-40B4-BE49-F238E27FC236}">
              <a16:creationId xmlns:a16="http://schemas.microsoft.com/office/drawing/2014/main" id="{00000000-0008-0000-0000-00008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88" name="Immagine 387" descr="http://demaco.consob/ArchiflowWeb/images/indicator.gif">
          <a:extLst>
            <a:ext uri="{FF2B5EF4-FFF2-40B4-BE49-F238E27FC236}">
              <a16:creationId xmlns:a16="http://schemas.microsoft.com/office/drawing/2014/main" id="{00000000-0008-0000-0000-00008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89" name="Immagine 388" descr="http://demaco.consob/ArchiflowWeb/images/indicator.gif">
          <a:extLst>
            <a:ext uri="{FF2B5EF4-FFF2-40B4-BE49-F238E27FC236}">
              <a16:creationId xmlns:a16="http://schemas.microsoft.com/office/drawing/2014/main" id="{00000000-0008-0000-0000-00008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90" name="Immagine 389" descr="http://demaco.consob/ArchiflowWeb/images/indicator.gif">
          <a:extLst>
            <a:ext uri="{FF2B5EF4-FFF2-40B4-BE49-F238E27FC236}">
              <a16:creationId xmlns:a16="http://schemas.microsoft.com/office/drawing/2014/main" id="{00000000-0008-0000-0000-00008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91" name="Immagine 390" descr="http://demaco.consob/ArchiflowWeb/images/indicator.gif">
          <a:extLst>
            <a:ext uri="{FF2B5EF4-FFF2-40B4-BE49-F238E27FC236}">
              <a16:creationId xmlns:a16="http://schemas.microsoft.com/office/drawing/2014/main" id="{00000000-0008-0000-0000-00008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92" name="Immagine 391" descr="http://demaco.consob/ArchiflowWeb/images/indicator.gif">
          <a:extLst>
            <a:ext uri="{FF2B5EF4-FFF2-40B4-BE49-F238E27FC236}">
              <a16:creationId xmlns:a16="http://schemas.microsoft.com/office/drawing/2014/main" id="{00000000-0008-0000-0000-00008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93" name="Immagine 392" descr="http://demaco.consob/ArchiflowWeb/images/indicator.gif">
          <a:extLst>
            <a:ext uri="{FF2B5EF4-FFF2-40B4-BE49-F238E27FC236}">
              <a16:creationId xmlns:a16="http://schemas.microsoft.com/office/drawing/2014/main" id="{00000000-0008-0000-0000-00008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94" name="Immagine 393" descr="http://demaco.consob/ArchiflowWeb/images/indicator.gif">
          <a:extLst>
            <a:ext uri="{FF2B5EF4-FFF2-40B4-BE49-F238E27FC236}">
              <a16:creationId xmlns:a16="http://schemas.microsoft.com/office/drawing/2014/main" id="{00000000-0008-0000-0000-00008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395" name="Immagine 394" descr="http://demaco.consob/ArchiflowWeb/images/indicator.gif">
          <a:extLst>
            <a:ext uri="{FF2B5EF4-FFF2-40B4-BE49-F238E27FC236}">
              <a16:creationId xmlns:a16="http://schemas.microsoft.com/office/drawing/2014/main" id="{00000000-0008-0000-0000-00008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96" name="Immagine 395" descr="http://demaco.consob/ArchiflowWeb/images/indicator.gif">
          <a:extLst>
            <a:ext uri="{FF2B5EF4-FFF2-40B4-BE49-F238E27FC236}">
              <a16:creationId xmlns:a16="http://schemas.microsoft.com/office/drawing/2014/main" id="{00000000-0008-0000-0000-00008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97" name="Immagine 396" descr="http://demaco.consob/ArchiflowWeb/images/indicator.gif">
          <a:extLst>
            <a:ext uri="{FF2B5EF4-FFF2-40B4-BE49-F238E27FC236}">
              <a16:creationId xmlns:a16="http://schemas.microsoft.com/office/drawing/2014/main" id="{00000000-0008-0000-0000-00008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98" name="Immagine 397" descr="http://demaco.consob/ArchiflowWeb/images/indicator.gif">
          <a:extLst>
            <a:ext uri="{FF2B5EF4-FFF2-40B4-BE49-F238E27FC236}">
              <a16:creationId xmlns:a16="http://schemas.microsoft.com/office/drawing/2014/main" id="{00000000-0008-0000-0000-00008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399" name="Immagine 398" descr="http://demaco.consob/ArchiflowWeb/images/indicator.gif">
          <a:extLst>
            <a:ext uri="{FF2B5EF4-FFF2-40B4-BE49-F238E27FC236}">
              <a16:creationId xmlns:a16="http://schemas.microsoft.com/office/drawing/2014/main" id="{00000000-0008-0000-0000-00008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0" name="Immagine 399" descr="http://demaco.consob/ArchiflowWeb/images/indicator.gif">
          <a:extLst>
            <a:ext uri="{FF2B5EF4-FFF2-40B4-BE49-F238E27FC236}">
              <a16:creationId xmlns:a16="http://schemas.microsoft.com/office/drawing/2014/main" id="{00000000-0008-0000-0000-00009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1" name="Immagine 400" descr="http://demaco.consob/ArchiflowWeb/images/indicator.gif">
          <a:extLst>
            <a:ext uri="{FF2B5EF4-FFF2-40B4-BE49-F238E27FC236}">
              <a16:creationId xmlns:a16="http://schemas.microsoft.com/office/drawing/2014/main" id="{00000000-0008-0000-0000-00009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2" name="Immagine 401" descr="http://demaco.consob/ArchiflowWeb/images/indicator.gif">
          <a:extLst>
            <a:ext uri="{FF2B5EF4-FFF2-40B4-BE49-F238E27FC236}">
              <a16:creationId xmlns:a16="http://schemas.microsoft.com/office/drawing/2014/main" id="{00000000-0008-0000-0000-00009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3" name="Immagine 402" descr="http://demaco.consob/ArchiflowWeb/images/indicator.gif">
          <a:extLst>
            <a:ext uri="{FF2B5EF4-FFF2-40B4-BE49-F238E27FC236}">
              <a16:creationId xmlns:a16="http://schemas.microsoft.com/office/drawing/2014/main" id="{00000000-0008-0000-0000-00009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4" name="Immagine 403" descr="http://demaco.consob/ArchiflowWeb/images/indicator.gif">
          <a:extLst>
            <a:ext uri="{FF2B5EF4-FFF2-40B4-BE49-F238E27FC236}">
              <a16:creationId xmlns:a16="http://schemas.microsoft.com/office/drawing/2014/main" id="{00000000-0008-0000-0000-00009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5" name="Immagine 404" descr="http://demaco.consob/ArchiflowWeb/images/indicator.gif">
          <a:extLst>
            <a:ext uri="{FF2B5EF4-FFF2-40B4-BE49-F238E27FC236}">
              <a16:creationId xmlns:a16="http://schemas.microsoft.com/office/drawing/2014/main" id="{00000000-0008-0000-0000-00009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6" name="Immagine 405" descr="http://demaco.consob/ArchiflowWeb/images/indicator.gif">
          <a:extLst>
            <a:ext uri="{FF2B5EF4-FFF2-40B4-BE49-F238E27FC236}">
              <a16:creationId xmlns:a16="http://schemas.microsoft.com/office/drawing/2014/main" id="{00000000-0008-0000-0000-00009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7" name="Immagine 406" descr="http://demaco.consob/ArchiflowWeb/images/indicator.gif">
          <a:extLst>
            <a:ext uri="{FF2B5EF4-FFF2-40B4-BE49-F238E27FC236}">
              <a16:creationId xmlns:a16="http://schemas.microsoft.com/office/drawing/2014/main" id="{00000000-0008-0000-0000-00009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8" name="Immagine 407" descr="http://demaco.consob/ArchiflowWeb/images/indicator.gif">
          <a:extLst>
            <a:ext uri="{FF2B5EF4-FFF2-40B4-BE49-F238E27FC236}">
              <a16:creationId xmlns:a16="http://schemas.microsoft.com/office/drawing/2014/main" id="{00000000-0008-0000-0000-00009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09" name="Immagine 408" descr="http://demaco.consob/ArchiflowWeb/images/indicator.gif">
          <a:extLst>
            <a:ext uri="{FF2B5EF4-FFF2-40B4-BE49-F238E27FC236}">
              <a16:creationId xmlns:a16="http://schemas.microsoft.com/office/drawing/2014/main" id="{00000000-0008-0000-0000-00009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10" name="Immagine 409" descr="http://demaco.consob/ArchiflowWeb/images/indicator.gif">
          <a:extLst>
            <a:ext uri="{FF2B5EF4-FFF2-40B4-BE49-F238E27FC236}">
              <a16:creationId xmlns:a16="http://schemas.microsoft.com/office/drawing/2014/main" id="{00000000-0008-0000-0000-00009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11" name="Immagine 410" descr="http://demaco.consob/ArchiflowWeb/images/indicator.gif">
          <a:extLst>
            <a:ext uri="{FF2B5EF4-FFF2-40B4-BE49-F238E27FC236}">
              <a16:creationId xmlns:a16="http://schemas.microsoft.com/office/drawing/2014/main" id="{00000000-0008-0000-0000-00009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12" name="Immagine 411" descr="http://demaco.consob/ArchiflowWeb/images/indicator.gif">
          <a:extLst>
            <a:ext uri="{FF2B5EF4-FFF2-40B4-BE49-F238E27FC236}">
              <a16:creationId xmlns:a16="http://schemas.microsoft.com/office/drawing/2014/main" id="{00000000-0008-0000-0000-00009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13" name="Immagine 412" descr="http://demaco.consob/ArchiflowWeb/images/indicator.gif">
          <a:extLst>
            <a:ext uri="{FF2B5EF4-FFF2-40B4-BE49-F238E27FC236}">
              <a16:creationId xmlns:a16="http://schemas.microsoft.com/office/drawing/2014/main" id="{00000000-0008-0000-0000-00009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14" name="Immagine 413" descr="http://demaco.consob/ArchiflowWeb/images/indicator.gif">
          <a:extLst>
            <a:ext uri="{FF2B5EF4-FFF2-40B4-BE49-F238E27FC236}">
              <a16:creationId xmlns:a16="http://schemas.microsoft.com/office/drawing/2014/main" id="{00000000-0008-0000-0000-00009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15" name="Immagine 414" descr="http://demaco.consob/ArchiflowWeb/images/indicator.gif">
          <a:extLst>
            <a:ext uri="{FF2B5EF4-FFF2-40B4-BE49-F238E27FC236}">
              <a16:creationId xmlns:a16="http://schemas.microsoft.com/office/drawing/2014/main" id="{00000000-0008-0000-0000-00009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16" name="Immagine 415" descr="http://demaco.consob/ArchiflowWeb/images/indicator.gif">
          <a:extLst>
            <a:ext uri="{FF2B5EF4-FFF2-40B4-BE49-F238E27FC236}">
              <a16:creationId xmlns:a16="http://schemas.microsoft.com/office/drawing/2014/main" id="{00000000-0008-0000-0000-0000A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17" name="Immagine 416" descr="http://demaco.consob/ArchiflowWeb/images/indicator.gif">
          <a:extLst>
            <a:ext uri="{FF2B5EF4-FFF2-40B4-BE49-F238E27FC236}">
              <a16:creationId xmlns:a16="http://schemas.microsoft.com/office/drawing/2014/main" id="{00000000-0008-0000-0000-0000A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18" name="Immagine 417" descr="http://demaco.consob/ArchiflowWeb/images/indicator.gif">
          <a:extLst>
            <a:ext uri="{FF2B5EF4-FFF2-40B4-BE49-F238E27FC236}">
              <a16:creationId xmlns:a16="http://schemas.microsoft.com/office/drawing/2014/main" id="{00000000-0008-0000-0000-0000A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19" name="Immagine 418" descr="http://demaco.consob/ArchiflowWeb/images/indicator.gif">
          <a:extLst>
            <a:ext uri="{FF2B5EF4-FFF2-40B4-BE49-F238E27FC236}">
              <a16:creationId xmlns:a16="http://schemas.microsoft.com/office/drawing/2014/main" id="{00000000-0008-0000-0000-0000A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20" name="Immagine 419" descr="http://demaco.consob/ArchiflowWeb/images/indicator.gif">
          <a:extLst>
            <a:ext uri="{FF2B5EF4-FFF2-40B4-BE49-F238E27FC236}">
              <a16:creationId xmlns:a16="http://schemas.microsoft.com/office/drawing/2014/main" id="{00000000-0008-0000-0000-0000A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21" name="Immagine 420" descr="http://demaco.consob/ArchiflowWeb/images/indicator.gif">
          <a:extLst>
            <a:ext uri="{FF2B5EF4-FFF2-40B4-BE49-F238E27FC236}">
              <a16:creationId xmlns:a16="http://schemas.microsoft.com/office/drawing/2014/main" id="{00000000-0008-0000-0000-0000A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22" name="Immagine 421" descr="http://demaco.consob/ArchiflowWeb/images/indicator.gif">
          <a:extLst>
            <a:ext uri="{FF2B5EF4-FFF2-40B4-BE49-F238E27FC236}">
              <a16:creationId xmlns:a16="http://schemas.microsoft.com/office/drawing/2014/main" id="{00000000-0008-0000-0000-0000A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23" name="Immagine 422" descr="http://demaco.consob/ArchiflowWeb/images/indicator.gif">
          <a:extLst>
            <a:ext uri="{FF2B5EF4-FFF2-40B4-BE49-F238E27FC236}">
              <a16:creationId xmlns:a16="http://schemas.microsoft.com/office/drawing/2014/main" id="{00000000-0008-0000-0000-0000A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24" name="Immagine 423" descr="http://demaco.consob/ArchiflowWeb/images/indicator.gif">
          <a:extLst>
            <a:ext uri="{FF2B5EF4-FFF2-40B4-BE49-F238E27FC236}">
              <a16:creationId xmlns:a16="http://schemas.microsoft.com/office/drawing/2014/main" id="{00000000-0008-0000-0000-0000A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25" name="Immagine 424" descr="http://demaco.consob/ArchiflowWeb/images/indicator.gif">
          <a:extLst>
            <a:ext uri="{FF2B5EF4-FFF2-40B4-BE49-F238E27FC236}">
              <a16:creationId xmlns:a16="http://schemas.microsoft.com/office/drawing/2014/main" id="{00000000-0008-0000-0000-0000A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26" name="Immagine 425" descr="http://demaco.consob/ArchiflowWeb/images/indicator.gif">
          <a:extLst>
            <a:ext uri="{FF2B5EF4-FFF2-40B4-BE49-F238E27FC236}">
              <a16:creationId xmlns:a16="http://schemas.microsoft.com/office/drawing/2014/main" id="{00000000-0008-0000-0000-0000A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27" name="Immagine 426" descr="http://demaco.consob/ArchiflowWeb/images/indicator.gif">
          <a:extLst>
            <a:ext uri="{FF2B5EF4-FFF2-40B4-BE49-F238E27FC236}">
              <a16:creationId xmlns:a16="http://schemas.microsoft.com/office/drawing/2014/main" id="{00000000-0008-0000-0000-0000A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28" name="Immagine 427" descr="http://demaco.consob/ArchiflowWeb/images/indicator.gif">
          <a:extLst>
            <a:ext uri="{FF2B5EF4-FFF2-40B4-BE49-F238E27FC236}">
              <a16:creationId xmlns:a16="http://schemas.microsoft.com/office/drawing/2014/main" id="{00000000-0008-0000-0000-0000A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29" name="Immagine 428" descr="http://demaco.consob/ArchiflowWeb/images/indicator.gif">
          <a:extLst>
            <a:ext uri="{FF2B5EF4-FFF2-40B4-BE49-F238E27FC236}">
              <a16:creationId xmlns:a16="http://schemas.microsoft.com/office/drawing/2014/main" id="{00000000-0008-0000-0000-0000A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30" name="Immagine 429" descr="http://demaco.consob/ArchiflowWeb/images/indicator.gif">
          <a:extLst>
            <a:ext uri="{FF2B5EF4-FFF2-40B4-BE49-F238E27FC236}">
              <a16:creationId xmlns:a16="http://schemas.microsoft.com/office/drawing/2014/main" id="{00000000-0008-0000-0000-0000A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31" name="Immagine 430" descr="http://demaco.consob/ArchiflowWeb/images/indicator.gif">
          <a:extLst>
            <a:ext uri="{FF2B5EF4-FFF2-40B4-BE49-F238E27FC236}">
              <a16:creationId xmlns:a16="http://schemas.microsoft.com/office/drawing/2014/main" id="{00000000-0008-0000-0000-0000A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32" name="Immagine 431" descr="http://demaco.consob/ArchiflowWeb/images/indicator.gif">
          <a:extLst>
            <a:ext uri="{FF2B5EF4-FFF2-40B4-BE49-F238E27FC236}">
              <a16:creationId xmlns:a16="http://schemas.microsoft.com/office/drawing/2014/main" id="{00000000-0008-0000-0000-0000B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33" name="Immagine 432" descr="http://demaco.consob/ArchiflowWeb/images/indicator.gif">
          <a:extLst>
            <a:ext uri="{FF2B5EF4-FFF2-40B4-BE49-F238E27FC236}">
              <a16:creationId xmlns:a16="http://schemas.microsoft.com/office/drawing/2014/main" id="{00000000-0008-0000-0000-0000B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34" name="Immagine 433" descr="http://demaco.consob/ArchiflowWeb/images/indicator.gif">
          <a:extLst>
            <a:ext uri="{FF2B5EF4-FFF2-40B4-BE49-F238E27FC236}">
              <a16:creationId xmlns:a16="http://schemas.microsoft.com/office/drawing/2014/main" id="{00000000-0008-0000-0000-0000B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35" name="Immagine 434" descr="http://demaco.consob/ArchiflowWeb/images/indicator.gif">
          <a:extLst>
            <a:ext uri="{FF2B5EF4-FFF2-40B4-BE49-F238E27FC236}">
              <a16:creationId xmlns:a16="http://schemas.microsoft.com/office/drawing/2014/main" id="{00000000-0008-0000-0000-0000B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36" name="Immagine 435" descr="http://demaco.consob/ArchiflowWeb/images/indicator.gif">
          <a:extLst>
            <a:ext uri="{FF2B5EF4-FFF2-40B4-BE49-F238E27FC236}">
              <a16:creationId xmlns:a16="http://schemas.microsoft.com/office/drawing/2014/main" id="{00000000-0008-0000-0000-0000B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37" name="Immagine 436" descr="http://demaco.consob/ArchiflowWeb/images/indicator.gif">
          <a:extLst>
            <a:ext uri="{FF2B5EF4-FFF2-40B4-BE49-F238E27FC236}">
              <a16:creationId xmlns:a16="http://schemas.microsoft.com/office/drawing/2014/main" id="{00000000-0008-0000-0000-0000B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38" name="Immagine 437" descr="http://demaco.consob/ArchiflowWeb/images/indicator.gif">
          <a:extLst>
            <a:ext uri="{FF2B5EF4-FFF2-40B4-BE49-F238E27FC236}">
              <a16:creationId xmlns:a16="http://schemas.microsoft.com/office/drawing/2014/main" id="{00000000-0008-0000-0000-0000B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39" name="Immagine 438" descr="http://demaco.consob/ArchiflowWeb/images/indicator.gif">
          <a:extLst>
            <a:ext uri="{FF2B5EF4-FFF2-40B4-BE49-F238E27FC236}">
              <a16:creationId xmlns:a16="http://schemas.microsoft.com/office/drawing/2014/main" id="{00000000-0008-0000-0000-0000B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40" name="Immagine 439" descr="http://demaco.consob/ArchiflowWeb/images/indicator.gif">
          <a:extLst>
            <a:ext uri="{FF2B5EF4-FFF2-40B4-BE49-F238E27FC236}">
              <a16:creationId xmlns:a16="http://schemas.microsoft.com/office/drawing/2014/main" id="{00000000-0008-0000-0000-0000B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41" name="Immagine 440" descr="http://demaco.consob/ArchiflowWeb/images/indicator.gif">
          <a:extLst>
            <a:ext uri="{FF2B5EF4-FFF2-40B4-BE49-F238E27FC236}">
              <a16:creationId xmlns:a16="http://schemas.microsoft.com/office/drawing/2014/main" id="{00000000-0008-0000-0000-0000B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42" name="Immagine 441" descr="http://demaco.consob/ArchiflowWeb/images/indicator.gif">
          <a:extLst>
            <a:ext uri="{FF2B5EF4-FFF2-40B4-BE49-F238E27FC236}">
              <a16:creationId xmlns:a16="http://schemas.microsoft.com/office/drawing/2014/main" id="{00000000-0008-0000-0000-0000B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43" name="Immagine 442" descr="http://demaco.consob/ArchiflowWeb/images/indicator.gif">
          <a:extLst>
            <a:ext uri="{FF2B5EF4-FFF2-40B4-BE49-F238E27FC236}">
              <a16:creationId xmlns:a16="http://schemas.microsoft.com/office/drawing/2014/main" id="{00000000-0008-0000-0000-0000B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44" name="Immagine 443" descr="http://demaco.consob/ArchiflowWeb/images/indicator.gif">
          <a:extLst>
            <a:ext uri="{FF2B5EF4-FFF2-40B4-BE49-F238E27FC236}">
              <a16:creationId xmlns:a16="http://schemas.microsoft.com/office/drawing/2014/main" id="{00000000-0008-0000-0000-0000B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45" name="Immagine 444" descr="http://demaco.consob/ArchiflowWeb/images/indicator.gif">
          <a:extLst>
            <a:ext uri="{FF2B5EF4-FFF2-40B4-BE49-F238E27FC236}">
              <a16:creationId xmlns:a16="http://schemas.microsoft.com/office/drawing/2014/main" id="{00000000-0008-0000-0000-0000B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46" name="Immagine 445" descr="http://demaco.consob/ArchiflowWeb/images/indicator.gif">
          <a:extLst>
            <a:ext uri="{FF2B5EF4-FFF2-40B4-BE49-F238E27FC236}">
              <a16:creationId xmlns:a16="http://schemas.microsoft.com/office/drawing/2014/main" id="{00000000-0008-0000-0000-0000B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47" name="Immagine 446" descr="http://demaco.consob/ArchiflowWeb/images/indicator.gif">
          <a:extLst>
            <a:ext uri="{FF2B5EF4-FFF2-40B4-BE49-F238E27FC236}">
              <a16:creationId xmlns:a16="http://schemas.microsoft.com/office/drawing/2014/main" id="{00000000-0008-0000-0000-0000B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48" name="Immagine 447" descr="http://demaco.consob/ArchiflowWeb/images/indicator.gif">
          <a:extLst>
            <a:ext uri="{FF2B5EF4-FFF2-40B4-BE49-F238E27FC236}">
              <a16:creationId xmlns:a16="http://schemas.microsoft.com/office/drawing/2014/main" id="{00000000-0008-0000-0000-0000C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49" name="Immagine 448" descr="http://demaco.consob/ArchiflowWeb/images/indicator.gif">
          <a:extLst>
            <a:ext uri="{FF2B5EF4-FFF2-40B4-BE49-F238E27FC236}">
              <a16:creationId xmlns:a16="http://schemas.microsoft.com/office/drawing/2014/main" id="{00000000-0008-0000-0000-0000C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0" name="Immagine 449" descr="http://demaco.consob/ArchiflowWeb/images/indicator.gif">
          <a:extLst>
            <a:ext uri="{FF2B5EF4-FFF2-40B4-BE49-F238E27FC236}">
              <a16:creationId xmlns:a16="http://schemas.microsoft.com/office/drawing/2014/main" id="{00000000-0008-0000-0000-0000C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1" name="Immagine 450" descr="http://demaco.consob/ArchiflowWeb/images/indicator.gif">
          <a:extLst>
            <a:ext uri="{FF2B5EF4-FFF2-40B4-BE49-F238E27FC236}">
              <a16:creationId xmlns:a16="http://schemas.microsoft.com/office/drawing/2014/main" id="{00000000-0008-0000-0000-0000C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2" name="Immagine 451" descr="http://demaco.consob/ArchiflowWeb/images/indicator.gif">
          <a:extLst>
            <a:ext uri="{FF2B5EF4-FFF2-40B4-BE49-F238E27FC236}">
              <a16:creationId xmlns:a16="http://schemas.microsoft.com/office/drawing/2014/main" id="{00000000-0008-0000-0000-0000C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3" name="Immagine 452" descr="http://demaco.consob/ArchiflowWeb/images/indicator.gif">
          <a:extLst>
            <a:ext uri="{FF2B5EF4-FFF2-40B4-BE49-F238E27FC236}">
              <a16:creationId xmlns:a16="http://schemas.microsoft.com/office/drawing/2014/main" id="{00000000-0008-0000-0000-0000C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4" name="Immagine 453" descr="http://demaco.consob/ArchiflowWeb/images/indicator.gif">
          <a:extLst>
            <a:ext uri="{FF2B5EF4-FFF2-40B4-BE49-F238E27FC236}">
              <a16:creationId xmlns:a16="http://schemas.microsoft.com/office/drawing/2014/main" id="{00000000-0008-0000-0000-0000C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5" name="Immagine 454" descr="http://demaco.consob/ArchiflowWeb/images/indicator.gif">
          <a:extLst>
            <a:ext uri="{FF2B5EF4-FFF2-40B4-BE49-F238E27FC236}">
              <a16:creationId xmlns:a16="http://schemas.microsoft.com/office/drawing/2014/main" id="{00000000-0008-0000-0000-0000C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6" name="Immagine 455" descr="http://demaco.consob/ArchiflowWeb/images/indicator.gif">
          <a:extLst>
            <a:ext uri="{FF2B5EF4-FFF2-40B4-BE49-F238E27FC236}">
              <a16:creationId xmlns:a16="http://schemas.microsoft.com/office/drawing/2014/main" id="{00000000-0008-0000-0000-0000C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7" name="Immagine 456" descr="http://demaco.consob/ArchiflowWeb/images/indicator.gif">
          <a:extLst>
            <a:ext uri="{FF2B5EF4-FFF2-40B4-BE49-F238E27FC236}">
              <a16:creationId xmlns:a16="http://schemas.microsoft.com/office/drawing/2014/main" id="{00000000-0008-0000-0000-0000C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8" name="Immagine 457" descr="http://demaco.consob/ArchiflowWeb/images/indicator.gif">
          <a:extLst>
            <a:ext uri="{FF2B5EF4-FFF2-40B4-BE49-F238E27FC236}">
              <a16:creationId xmlns:a16="http://schemas.microsoft.com/office/drawing/2014/main" id="{00000000-0008-0000-0000-0000C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59" name="Immagine 458" descr="http://demaco.consob/ArchiflowWeb/images/indicator.gif">
          <a:extLst>
            <a:ext uri="{FF2B5EF4-FFF2-40B4-BE49-F238E27FC236}">
              <a16:creationId xmlns:a16="http://schemas.microsoft.com/office/drawing/2014/main" id="{00000000-0008-0000-0000-0000C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0" name="Immagine 459" descr="http://demaco.consob/ArchiflowWeb/images/indicator.gif">
          <a:extLst>
            <a:ext uri="{FF2B5EF4-FFF2-40B4-BE49-F238E27FC236}">
              <a16:creationId xmlns:a16="http://schemas.microsoft.com/office/drawing/2014/main" id="{00000000-0008-0000-0000-0000C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1" name="Immagine 460" descr="http://demaco.consob/ArchiflowWeb/images/indicator.gif">
          <a:extLst>
            <a:ext uri="{FF2B5EF4-FFF2-40B4-BE49-F238E27FC236}">
              <a16:creationId xmlns:a16="http://schemas.microsoft.com/office/drawing/2014/main" id="{00000000-0008-0000-0000-0000C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2" name="Immagine 461" descr="http://demaco.consob/ArchiflowWeb/images/indicator.gif">
          <a:extLst>
            <a:ext uri="{FF2B5EF4-FFF2-40B4-BE49-F238E27FC236}">
              <a16:creationId xmlns:a16="http://schemas.microsoft.com/office/drawing/2014/main" id="{00000000-0008-0000-0000-0000C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3" name="Immagine 462" descr="http://demaco.consob/ArchiflowWeb/images/indicator.gif">
          <a:extLst>
            <a:ext uri="{FF2B5EF4-FFF2-40B4-BE49-F238E27FC236}">
              <a16:creationId xmlns:a16="http://schemas.microsoft.com/office/drawing/2014/main" id="{00000000-0008-0000-0000-0000C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4" name="Immagine 463" descr="http://demaco.consob/ArchiflowWeb/images/indicator.gif">
          <a:extLst>
            <a:ext uri="{FF2B5EF4-FFF2-40B4-BE49-F238E27FC236}">
              <a16:creationId xmlns:a16="http://schemas.microsoft.com/office/drawing/2014/main" id="{00000000-0008-0000-0000-0000D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5" name="Immagine 464" descr="http://demaco.consob/ArchiflowWeb/images/indicator.gif">
          <a:extLst>
            <a:ext uri="{FF2B5EF4-FFF2-40B4-BE49-F238E27FC236}">
              <a16:creationId xmlns:a16="http://schemas.microsoft.com/office/drawing/2014/main" id="{00000000-0008-0000-0000-0000D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6" name="Immagine 465" descr="http://demaco.consob/ArchiflowWeb/images/indicator.gif">
          <a:extLst>
            <a:ext uri="{FF2B5EF4-FFF2-40B4-BE49-F238E27FC236}">
              <a16:creationId xmlns:a16="http://schemas.microsoft.com/office/drawing/2014/main" id="{00000000-0008-0000-0000-0000D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7" name="Immagine 466" descr="http://demaco.consob/ArchiflowWeb/images/indicator.gif">
          <a:extLst>
            <a:ext uri="{FF2B5EF4-FFF2-40B4-BE49-F238E27FC236}">
              <a16:creationId xmlns:a16="http://schemas.microsoft.com/office/drawing/2014/main" id="{00000000-0008-0000-0000-0000D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68" name="Immagine 467" descr="http://demaco.consob/ArchiflowWeb/images/indicator.gif">
          <a:extLst>
            <a:ext uri="{FF2B5EF4-FFF2-40B4-BE49-F238E27FC236}">
              <a16:creationId xmlns:a16="http://schemas.microsoft.com/office/drawing/2014/main" id="{00000000-0008-0000-0000-0000D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69" name="Immagine 468" descr="http://demaco.consob/ArchiflowWeb/images/indicator.gif">
          <a:extLst>
            <a:ext uri="{FF2B5EF4-FFF2-40B4-BE49-F238E27FC236}">
              <a16:creationId xmlns:a16="http://schemas.microsoft.com/office/drawing/2014/main" id="{00000000-0008-0000-0000-0000D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70" name="Immagine 469" descr="http://demaco.consob/ArchiflowWeb/images/indicator.gif">
          <a:extLst>
            <a:ext uri="{FF2B5EF4-FFF2-40B4-BE49-F238E27FC236}">
              <a16:creationId xmlns:a16="http://schemas.microsoft.com/office/drawing/2014/main" id="{00000000-0008-0000-0000-0000D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71" name="Immagine 470" descr="http://demaco.consob/ArchiflowWeb/images/indicator.gif">
          <a:extLst>
            <a:ext uri="{FF2B5EF4-FFF2-40B4-BE49-F238E27FC236}">
              <a16:creationId xmlns:a16="http://schemas.microsoft.com/office/drawing/2014/main" id="{00000000-0008-0000-0000-0000D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72" name="Immagine 471" descr="http://demaco.consob/ArchiflowWeb/images/indicator.gif">
          <a:extLst>
            <a:ext uri="{FF2B5EF4-FFF2-40B4-BE49-F238E27FC236}">
              <a16:creationId xmlns:a16="http://schemas.microsoft.com/office/drawing/2014/main" id="{00000000-0008-0000-0000-0000D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73" name="Immagine 472" descr="http://demaco.consob/ArchiflowWeb/images/indicator.gif">
          <a:extLst>
            <a:ext uri="{FF2B5EF4-FFF2-40B4-BE49-F238E27FC236}">
              <a16:creationId xmlns:a16="http://schemas.microsoft.com/office/drawing/2014/main" id="{00000000-0008-0000-0000-0000D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74" name="Immagine 473" descr="http://demaco.consob/ArchiflowWeb/images/indicator.gif">
          <a:extLst>
            <a:ext uri="{FF2B5EF4-FFF2-40B4-BE49-F238E27FC236}">
              <a16:creationId xmlns:a16="http://schemas.microsoft.com/office/drawing/2014/main" id="{00000000-0008-0000-0000-0000D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75" name="Immagine 474" descr="http://demaco.consob/ArchiflowWeb/images/indicator.gif">
          <a:extLst>
            <a:ext uri="{FF2B5EF4-FFF2-40B4-BE49-F238E27FC236}">
              <a16:creationId xmlns:a16="http://schemas.microsoft.com/office/drawing/2014/main" id="{00000000-0008-0000-0000-0000D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76" name="Immagine 475" descr="http://demaco.consob/ArchiflowWeb/images/indicator.gif">
          <a:extLst>
            <a:ext uri="{FF2B5EF4-FFF2-40B4-BE49-F238E27FC236}">
              <a16:creationId xmlns:a16="http://schemas.microsoft.com/office/drawing/2014/main" id="{00000000-0008-0000-0000-0000D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77" name="Immagine 476" descr="http://demaco.consob/ArchiflowWeb/images/indicator.gif">
          <a:extLst>
            <a:ext uri="{FF2B5EF4-FFF2-40B4-BE49-F238E27FC236}">
              <a16:creationId xmlns:a16="http://schemas.microsoft.com/office/drawing/2014/main" id="{00000000-0008-0000-0000-0000D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78" name="Immagine 477" descr="http://demaco.consob/ArchiflowWeb/images/indicator.gif">
          <a:extLst>
            <a:ext uri="{FF2B5EF4-FFF2-40B4-BE49-F238E27FC236}">
              <a16:creationId xmlns:a16="http://schemas.microsoft.com/office/drawing/2014/main" id="{00000000-0008-0000-0000-0000D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79" name="Immagine 478" descr="http://demaco.consob/ArchiflowWeb/images/indicator.gif">
          <a:extLst>
            <a:ext uri="{FF2B5EF4-FFF2-40B4-BE49-F238E27FC236}">
              <a16:creationId xmlns:a16="http://schemas.microsoft.com/office/drawing/2014/main" id="{00000000-0008-0000-0000-0000D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80" name="Immagine 479" descr="http://demaco.consob/ArchiflowWeb/images/indicator.gif">
          <a:extLst>
            <a:ext uri="{FF2B5EF4-FFF2-40B4-BE49-F238E27FC236}">
              <a16:creationId xmlns:a16="http://schemas.microsoft.com/office/drawing/2014/main" id="{00000000-0008-0000-0000-0000E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81" name="Immagine 480" descr="http://demaco.consob/ArchiflowWeb/images/indicator.gif">
          <a:extLst>
            <a:ext uri="{FF2B5EF4-FFF2-40B4-BE49-F238E27FC236}">
              <a16:creationId xmlns:a16="http://schemas.microsoft.com/office/drawing/2014/main" id="{00000000-0008-0000-0000-0000E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82" name="Immagine 481" descr="http://demaco.consob/ArchiflowWeb/images/indicator.gif">
          <a:extLst>
            <a:ext uri="{FF2B5EF4-FFF2-40B4-BE49-F238E27FC236}">
              <a16:creationId xmlns:a16="http://schemas.microsoft.com/office/drawing/2014/main" id="{00000000-0008-0000-0000-0000E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83" name="Immagine 482" descr="http://demaco.consob/ArchiflowWeb/images/indicator.gif">
          <a:extLst>
            <a:ext uri="{FF2B5EF4-FFF2-40B4-BE49-F238E27FC236}">
              <a16:creationId xmlns:a16="http://schemas.microsoft.com/office/drawing/2014/main" id="{00000000-0008-0000-0000-0000E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84" name="Immagine 483" descr="http://demaco.consob/ArchiflowWeb/images/indicator.gif">
          <a:extLst>
            <a:ext uri="{FF2B5EF4-FFF2-40B4-BE49-F238E27FC236}">
              <a16:creationId xmlns:a16="http://schemas.microsoft.com/office/drawing/2014/main" id="{00000000-0008-0000-0000-0000E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85" name="Immagine 484" descr="http://demaco.consob/ArchiflowWeb/images/indicator.gif">
          <a:extLst>
            <a:ext uri="{FF2B5EF4-FFF2-40B4-BE49-F238E27FC236}">
              <a16:creationId xmlns:a16="http://schemas.microsoft.com/office/drawing/2014/main" id="{00000000-0008-0000-0000-0000E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86" name="Immagine 485" descr="http://demaco.consob/ArchiflowWeb/images/indicator.gif">
          <a:extLst>
            <a:ext uri="{FF2B5EF4-FFF2-40B4-BE49-F238E27FC236}">
              <a16:creationId xmlns:a16="http://schemas.microsoft.com/office/drawing/2014/main" id="{00000000-0008-0000-0000-0000E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87" name="Immagine 486" descr="http://demaco.consob/ArchiflowWeb/images/indicator.gif">
          <a:extLst>
            <a:ext uri="{FF2B5EF4-FFF2-40B4-BE49-F238E27FC236}">
              <a16:creationId xmlns:a16="http://schemas.microsoft.com/office/drawing/2014/main" id="{00000000-0008-0000-0000-0000E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88" name="Immagine 487" descr="http://demaco.consob/ArchiflowWeb/images/indicator.gif">
          <a:extLst>
            <a:ext uri="{FF2B5EF4-FFF2-40B4-BE49-F238E27FC236}">
              <a16:creationId xmlns:a16="http://schemas.microsoft.com/office/drawing/2014/main" id="{00000000-0008-0000-0000-0000E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89" name="Immagine 488" descr="http://demaco.consob/ArchiflowWeb/images/indicator.gif">
          <a:extLst>
            <a:ext uri="{FF2B5EF4-FFF2-40B4-BE49-F238E27FC236}">
              <a16:creationId xmlns:a16="http://schemas.microsoft.com/office/drawing/2014/main" id="{00000000-0008-0000-0000-0000E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90" name="Immagine 489" descr="http://demaco.consob/ArchiflowWeb/images/indicator.gif">
          <a:extLst>
            <a:ext uri="{FF2B5EF4-FFF2-40B4-BE49-F238E27FC236}">
              <a16:creationId xmlns:a16="http://schemas.microsoft.com/office/drawing/2014/main" id="{00000000-0008-0000-0000-0000E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91" name="Immagine 490" descr="http://demaco.consob/ArchiflowWeb/images/indicator.gif">
          <a:extLst>
            <a:ext uri="{FF2B5EF4-FFF2-40B4-BE49-F238E27FC236}">
              <a16:creationId xmlns:a16="http://schemas.microsoft.com/office/drawing/2014/main" id="{00000000-0008-0000-0000-0000E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92" name="Immagine 491" descr="http://demaco.consob/ArchiflowWeb/images/indicator.gif">
          <a:extLst>
            <a:ext uri="{FF2B5EF4-FFF2-40B4-BE49-F238E27FC236}">
              <a16:creationId xmlns:a16="http://schemas.microsoft.com/office/drawing/2014/main" id="{00000000-0008-0000-0000-0000E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93" name="Immagine 492" descr="http://demaco.consob/ArchiflowWeb/images/indicator.gif">
          <a:extLst>
            <a:ext uri="{FF2B5EF4-FFF2-40B4-BE49-F238E27FC236}">
              <a16:creationId xmlns:a16="http://schemas.microsoft.com/office/drawing/2014/main" id="{00000000-0008-0000-0000-0000E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94" name="Immagine 493" descr="http://demaco.consob/ArchiflowWeb/images/indicator.gif">
          <a:extLst>
            <a:ext uri="{FF2B5EF4-FFF2-40B4-BE49-F238E27FC236}">
              <a16:creationId xmlns:a16="http://schemas.microsoft.com/office/drawing/2014/main" id="{00000000-0008-0000-0000-0000E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95" name="Immagine 494" descr="http://demaco.consob/ArchiflowWeb/images/indicator.gif">
          <a:extLst>
            <a:ext uri="{FF2B5EF4-FFF2-40B4-BE49-F238E27FC236}">
              <a16:creationId xmlns:a16="http://schemas.microsoft.com/office/drawing/2014/main" id="{00000000-0008-0000-0000-0000E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96" name="Immagine 495" descr="http://demaco.consob/ArchiflowWeb/images/indicator.gif">
          <a:extLst>
            <a:ext uri="{FF2B5EF4-FFF2-40B4-BE49-F238E27FC236}">
              <a16:creationId xmlns:a16="http://schemas.microsoft.com/office/drawing/2014/main" id="{00000000-0008-0000-0000-0000F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97" name="Immagine 496" descr="http://demaco.consob/ArchiflowWeb/images/indicator.gif">
          <a:extLst>
            <a:ext uri="{FF2B5EF4-FFF2-40B4-BE49-F238E27FC236}">
              <a16:creationId xmlns:a16="http://schemas.microsoft.com/office/drawing/2014/main" id="{00000000-0008-0000-0000-0000F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498" name="Immagine 497" descr="http://demaco.consob/ArchiflowWeb/images/indicator.gif">
          <a:extLst>
            <a:ext uri="{FF2B5EF4-FFF2-40B4-BE49-F238E27FC236}">
              <a16:creationId xmlns:a16="http://schemas.microsoft.com/office/drawing/2014/main" id="{00000000-0008-0000-0000-0000F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499" name="Immagine 498" descr="http://demaco.consob/ArchiflowWeb/images/indicator.gif">
          <a:extLst>
            <a:ext uri="{FF2B5EF4-FFF2-40B4-BE49-F238E27FC236}">
              <a16:creationId xmlns:a16="http://schemas.microsoft.com/office/drawing/2014/main" id="{00000000-0008-0000-0000-0000F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00" name="Immagine 499" descr="http://demaco.consob/ArchiflowWeb/images/indicator.gif">
          <a:extLst>
            <a:ext uri="{FF2B5EF4-FFF2-40B4-BE49-F238E27FC236}">
              <a16:creationId xmlns:a16="http://schemas.microsoft.com/office/drawing/2014/main" id="{00000000-0008-0000-0000-0000F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01" name="Immagine 500" descr="http://demaco.consob/ArchiflowWeb/images/indicator.gif">
          <a:extLst>
            <a:ext uri="{FF2B5EF4-FFF2-40B4-BE49-F238E27FC236}">
              <a16:creationId xmlns:a16="http://schemas.microsoft.com/office/drawing/2014/main" id="{00000000-0008-0000-0000-0000F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02" name="Immagine 501" descr="http://demaco.consob/ArchiflowWeb/images/indicator.gif">
          <a:extLst>
            <a:ext uri="{FF2B5EF4-FFF2-40B4-BE49-F238E27FC236}">
              <a16:creationId xmlns:a16="http://schemas.microsoft.com/office/drawing/2014/main" id="{00000000-0008-0000-0000-0000F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03" name="Immagine 502" descr="http://demaco.consob/ArchiflowWeb/images/indicator.gif">
          <a:extLst>
            <a:ext uri="{FF2B5EF4-FFF2-40B4-BE49-F238E27FC236}">
              <a16:creationId xmlns:a16="http://schemas.microsoft.com/office/drawing/2014/main" id="{00000000-0008-0000-0000-0000F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04" name="Immagine 503" descr="http://demaco.consob/ArchiflowWeb/images/indicator.gif">
          <a:extLst>
            <a:ext uri="{FF2B5EF4-FFF2-40B4-BE49-F238E27FC236}">
              <a16:creationId xmlns:a16="http://schemas.microsoft.com/office/drawing/2014/main" id="{00000000-0008-0000-0000-0000F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05" name="Immagine 504" descr="http://demaco.consob/ArchiflowWeb/images/indicator.gif">
          <a:extLst>
            <a:ext uri="{FF2B5EF4-FFF2-40B4-BE49-F238E27FC236}">
              <a16:creationId xmlns:a16="http://schemas.microsoft.com/office/drawing/2014/main" id="{00000000-0008-0000-0000-0000F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06" name="Immagine 505" descr="http://demaco.consob/ArchiflowWeb/images/indicator.gif">
          <a:extLst>
            <a:ext uri="{FF2B5EF4-FFF2-40B4-BE49-F238E27FC236}">
              <a16:creationId xmlns:a16="http://schemas.microsoft.com/office/drawing/2014/main" id="{00000000-0008-0000-0000-0000F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07" name="Immagine 506" descr="http://demaco.consob/ArchiflowWeb/images/indicator.gif">
          <a:extLst>
            <a:ext uri="{FF2B5EF4-FFF2-40B4-BE49-F238E27FC236}">
              <a16:creationId xmlns:a16="http://schemas.microsoft.com/office/drawing/2014/main" id="{00000000-0008-0000-0000-0000F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08" name="Immagine 507" descr="http://demaco.consob/ArchiflowWeb/images/indicator.gif">
          <a:extLst>
            <a:ext uri="{FF2B5EF4-FFF2-40B4-BE49-F238E27FC236}">
              <a16:creationId xmlns:a16="http://schemas.microsoft.com/office/drawing/2014/main" id="{00000000-0008-0000-0000-0000F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09" name="Immagine 508" descr="http://demaco.consob/ArchiflowWeb/images/indicator.gif">
          <a:extLst>
            <a:ext uri="{FF2B5EF4-FFF2-40B4-BE49-F238E27FC236}">
              <a16:creationId xmlns:a16="http://schemas.microsoft.com/office/drawing/2014/main" id="{00000000-0008-0000-0000-0000F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10" name="Immagine 509" descr="http://demaco.consob/ArchiflowWeb/images/indicator.gif">
          <a:extLst>
            <a:ext uri="{FF2B5EF4-FFF2-40B4-BE49-F238E27FC236}">
              <a16:creationId xmlns:a16="http://schemas.microsoft.com/office/drawing/2014/main" id="{00000000-0008-0000-0000-0000F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11" name="Immagine 510" descr="http://demaco.consob/ArchiflowWeb/images/indicator.gif">
          <a:extLst>
            <a:ext uri="{FF2B5EF4-FFF2-40B4-BE49-F238E27FC236}">
              <a16:creationId xmlns:a16="http://schemas.microsoft.com/office/drawing/2014/main" id="{00000000-0008-0000-0000-0000F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12" name="Immagine 511" descr="http://demaco.consob/ArchiflowWeb/images/indicator.gif">
          <a:extLst>
            <a:ext uri="{FF2B5EF4-FFF2-40B4-BE49-F238E27FC236}">
              <a16:creationId xmlns:a16="http://schemas.microsoft.com/office/drawing/2014/main" id="{00000000-0008-0000-0000-00000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811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13" name="Immagine 512" descr="http://demaco.consob/ArchiflowWeb/images/indicator.gif">
          <a:extLst>
            <a:ext uri="{FF2B5EF4-FFF2-40B4-BE49-F238E27FC236}">
              <a16:creationId xmlns:a16="http://schemas.microsoft.com/office/drawing/2014/main" id="{00000000-0008-0000-0000-00000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811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14" name="Immagine 513" descr="http://demaco.consob/ArchiflowWeb/images/indicator.gif">
          <a:extLst>
            <a:ext uri="{FF2B5EF4-FFF2-40B4-BE49-F238E27FC236}">
              <a16:creationId xmlns:a16="http://schemas.microsoft.com/office/drawing/2014/main" id="{00000000-0008-0000-0000-00000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15" name="Immagine 514" descr="http://demaco.consob/ArchiflowWeb/images/indicator.gif">
          <a:extLst>
            <a:ext uri="{FF2B5EF4-FFF2-40B4-BE49-F238E27FC236}">
              <a16:creationId xmlns:a16="http://schemas.microsoft.com/office/drawing/2014/main" id="{00000000-0008-0000-0000-00000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16" name="Immagine 515" descr="http://demaco.consob/ArchiflowWeb/images/indicator.gif">
          <a:extLst>
            <a:ext uri="{FF2B5EF4-FFF2-40B4-BE49-F238E27FC236}">
              <a16:creationId xmlns:a16="http://schemas.microsoft.com/office/drawing/2014/main" id="{00000000-0008-0000-0000-00000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17" name="Immagine 516" descr="http://demaco.consob/ArchiflowWeb/images/indicator.gif">
          <a:extLst>
            <a:ext uri="{FF2B5EF4-FFF2-40B4-BE49-F238E27FC236}">
              <a16:creationId xmlns:a16="http://schemas.microsoft.com/office/drawing/2014/main" id="{00000000-0008-0000-0000-00000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18" name="Immagine 517" descr="http://demaco.consob/ArchiflowWeb/images/indicator.gif">
          <a:extLst>
            <a:ext uri="{FF2B5EF4-FFF2-40B4-BE49-F238E27FC236}">
              <a16:creationId xmlns:a16="http://schemas.microsoft.com/office/drawing/2014/main" id="{00000000-0008-0000-0000-00000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19" name="Immagine 518" descr="http://demaco.consob/ArchiflowWeb/images/indicator.gif">
          <a:extLst>
            <a:ext uri="{FF2B5EF4-FFF2-40B4-BE49-F238E27FC236}">
              <a16:creationId xmlns:a16="http://schemas.microsoft.com/office/drawing/2014/main" id="{00000000-0008-0000-0000-00000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20" name="Immagine 519" descr="http://demaco.consob/ArchiflowWeb/images/indicator.gif">
          <a:extLst>
            <a:ext uri="{FF2B5EF4-FFF2-40B4-BE49-F238E27FC236}">
              <a16:creationId xmlns:a16="http://schemas.microsoft.com/office/drawing/2014/main" id="{00000000-0008-0000-0000-00000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21" name="Immagine 520" descr="http://demaco.consob/ArchiflowWeb/images/indicator.gif">
          <a:extLst>
            <a:ext uri="{FF2B5EF4-FFF2-40B4-BE49-F238E27FC236}">
              <a16:creationId xmlns:a16="http://schemas.microsoft.com/office/drawing/2014/main" id="{00000000-0008-0000-0000-00000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22" name="Immagine 521" descr="http://demaco.consob/ArchiflowWeb/images/indicator.gif">
          <a:extLst>
            <a:ext uri="{FF2B5EF4-FFF2-40B4-BE49-F238E27FC236}">
              <a16:creationId xmlns:a16="http://schemas.microsoft.com/office/drawing/2014/main" id="{00000000-0008-0000-0000-00000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23" name="Immagine 522" descr="http://demaco.consob/ArchiflowWeb/images/indicator.gif">
          <a:extLst>
            <a:ext uri="{FF2B5EF4-FFF2-40B4-BE49-F238E27FC236}">
              <a16:creationId xmlns:a16="http://schemas.microsoft.com/office/drawing/2014/main" id="{00000000-0008-0000-0000-00000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24" name="Immagine 523" descr="http://demaco.consob/ArchiflowWeb/images/indicator.gif">
          <a:extLst>
            <a:ext uri="{FF2B5EF4-FFF2-40B4-BE49-F238E27FC236}">
              <a16:creationId xmlns:a16="http://schemas.microsoft.com/office/drawing/2014/main" id="{00000000-0008-0000-0000-00000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25" name="Immagine 524" descr="http://demaco.consob/ArchiflowWeb/images/indicator.gif">
          <a:extLst>
            <a:ext uri="{FF2B5EF4-FFF2-40B4-BE49-F238E27FC236}">
              <a16:creationId xmlns:a16="http://schemas.microsoft.com/office/drawing/2014/main" id="{00000000-0008-0000-0000-00000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26" name="Immagine 525" descr="http://demaco.consob/ArchiflowWeb/images/indicator.gif">
          <a:extLst>
            <a:ext uri="{FF2B5EF4-FFF2-40B4-BE49-F238E27FC236}">
              <a16:creationId xmlns:a16="http://schemas.microsoft.com/office/drawing/2014/main" id="{00000000-0008-0000-0000-00000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27" name="Immagine 526" descr="http://demaco.consob/ArchiflowWeb/images/indicator.gif">
          <a:extLst>
            <a:ext uri="{FF2B5EF4-FFF2-40B4-BE49-F238E27FC236}">
              <a16:creationId xmlns:a16="http://schemas.microsoft.com/office/drawing/2014/main" id="{00000000-0008-0000-0000-00000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28" name="Immagine 527" descr="http://demaco.consob/ArchiflowWeb/images/indicator.gif">
          <a:extLst>
            <a:ext uri="{FF2B5EF4-FFF2-40B4-BE49-F238E27FC236}">
              <a16:creationId xmlns:a16="http://schemas.microsoft.com/office/drawing/2014/main" id="{00000000-0008-0000-0000-00001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29" name="Immagine 528" descr="http://demaco.consob/ArchiflowWeb/images/indicator.gif">
          <a:extLst>
            <a:ext uri="{FF2B5EF4-FFF2-40B4-BE49-F238E27FC236}">
              <a16:creationId xmlns:a16="http://schemas.microsoft.com/office/drawing/2014/main" id="{00000000-0008-0000-0000-00001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30" name="Immagine 529" descr="http://demaco.consob/ArchiflowWeb/images/indicator.gif">
          <a:extLst>
            <a:ext uri="{FF2B5EF4-FFF2-40B4-BE49-F238E27FC236}">
              <a16:creationId xmlns:a16="http://schemas.microsoft.com/office/drawing/2014/main" id="{00000000-0008-0000-0000-00001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31" name="Immagine 530" descr="http://demaco.consob/ArchiflowWeb/images/indicator.gif">
          <a:extLst>
            <a:ext uri="{FF2B5EF4-FFF2-40B4-BE49-F238E27FC236}">
              <a16:creationId xmlns:a16="http://schemas.microsoft.com/office/drawing/2014/main" id="{00000000-0008-0000-0000-00001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32" name="Immagine 531" descr="http://demaco.consob/ArchiflowWeb/images/indicator.gif">
          <a:extLst>
            <a:ext uri="{FF2B5EF4-FFF2-40B4-BE49-F238E27FC236}">
              <a16:creationId xmlns:a16="http://schemas.microsoft.com/office/drawing/2014/main" id="{00000000-0008-0000-0000-00001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33" name="Immagine 532" descr="http://demaco.consob/ArchiflowWeb/images/indicator.gif">
          <a:extLst>
            <a:ext uri="{FF2B5EF4-FFF2-40B4-BE49-F238E27FC236}">
              <a16:creationId xmlns:a16="http://schemas.microsoft.com/office/drawing/2014/main" id="{00000000-0008-0000-0000-00001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34" name="Immagine 533" descr="http://demaco.consob/ArchiflowWeb/images/indicator.gif">
          <a:extLst>
            <a:ext uri="{FF2B5EF4-FFF2-40B4-BE49-F238E27FC236}">
              <a16:creationId xmlns:a16="http://schemas.microsoft.com/office/drawing/2014/main" id="{00000000-0008-0000-0000-00001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35" name="Immagine 534" descr="http://demaco.consob/ArchiflowWeb/images/indicator.gif">
          <a:extLst>
            <a:ext uri="{FF2B5EF4-FFF2-40B4-BE49-F238E27FC236}">
              <a16:creationId xmlns:a16="http://schemas.microsoft.com/office/drawing/2014/main" id="{00000000-0008-0000-0000-00001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36" name="Immagine 535" descr="http://demaco.consob/ArchiflowWeb/images/indicator.gif">
          <a:extLst>
            <a:ext uri="{FF2B5EF4-FFF2-40B4-BE49-F238E27FC236}">
              <a16:creationId xmlns:a16="http://schemas.microsoft.com/office/drawing/2014/main" id="{00000000-0008-0000-0000-00001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37" name="Immagine 536" descr="http://demaco.consob/ArchiflowWeb/images/indicator.gif">
          <a:extLst>
            <a:ext uri="{FF2B5EF4-FFF2-40B4-BE49-F238E27FC236}">
              <a16:creationId xmlns:a16="http://schemas.microsoft.com/office/drawing/2014/main" id="{00000000-0008-0000-0000-00001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38" name="Immagine 537" descr="http://demaco.consob/ArchiflowWeb/images/indicator.gif">
          <a:extLst>
            <a:ext uri="{FF2B5EF4-FFF2-40B4-BE49-F238E27FC236}">
              <a16:creationId xmlns:a16="http://schemas.microsoft.com/office/drawing/2014/main" id="{00000000-0008-0000-0000-00001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39" name="Immagine 538" descr="http://demaco.consob/ArchiflowWeb/images/indicator.gif">
          <a:extLst>
            <a:ext uri="{FF2B5EF4-FFF2-40B4-BE49-F238E27FC236}">
              <a16:creationId xmlns:a16="http://schemas.microsoft.com/office/drawing/2014/main" id="{00000000-0008-0000-0000-00001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40" name="Immagine 539" descr="http://demaco.consob/ArchiflowWeb/images/indicator.gif">
          <a:extLst>
            <a:ext uri="{FF2B5EF4-FFF2-40B4-BE49-F238E27FC236}">
              <a16:creationId xmlns:a16="http://schemas.microsoft.com/office/drawing/2014/main" id="{00000000-0008-0000-0000-00001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41" name="Immagine 540" descr="http://demaco.consob/ArchiflowWeb/images/indicator.gif">
          <a:extLst>
            <a:ext uri="{FF2B5EF4-FFF2-40B4-BE49-F238E27FC236}">
              <a16:creationId xmlns:a16="http://schemas.microsoft.com/office/drawing/2014/main" id="{00000000-0008-0000-0000-00001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42" name="Immagine 541" descr="http://demaco.consob/ArchiflowWeb/images/indicator.gif">
          <a:extLst>
            <a:ext uri="{FF2B5EF4-FFF2-40B4-BE49-F238E27FC236}">
              <a16:creationId xmlns:a16="http://schemas.microsoft.com/office/drawing/2014/main" id="{00000000-0008-0000-0000-00001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43" name="Immagine 542" descr="http://demaco.consob/ArchiflowWeb/images/indicator.gif">
          <a:extLst>
            <a:ext uri="{FF2B5EF4-FFF2-40B4-BE49-F238E27FC236}">
              <a16:creationId xmlns:a16="http://schemas.microsoft.com/office/drawing/2014/main" id="{00000000-0008-0000-0000-00001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44" name="Immagine 543" descr="http://demaco.consob/ArchiflowWeb/images/indicator.gif">
          <a:extLst>
            <a:ext uri="{FF2B5EF4-FFF2-40B4-BE49-F238E27FC236}">
              <a16:creationId xmlns:a16="http://schemas.microsoft.com/office/drawing/2014/main" id="{00000000-0008-0000-0000-00002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45" name="Immagine 544" descr="http://demaco.consob/ArchiflowWeb/images/indicator.gif">
          <a:extLst>
            <a:ext uri="{FF2B5EF4-FFF2-40B4-BE49-F238E27FC236}">
              <a16:creationId xmlns:a16="http://schemas.microsoft.com/office/drawing/2014/main" id="{00000000-0008-0000-0000-00002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46" name="Immagine 545" descr="http://demaco.consob/ArchiflowWeb/images/indicator.gif">
          <a:extLst>
            <a:ext uri="{FF2B5EF4-FFF2-40B4-BE49-F238E27FC236}">
              <a16:creationId xmlns:a16="http://schemas.microsoft.com/office/drawing/2014/main" id="{00000000-0008-0000-0000-00002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47" name="Immagine 546" descr="http://demaco.consob/ArchiflowWeb/images/indicator.gif">
          <a:extLst>
            <a:ext uri="{FF2B5EF4-FFF2-40B4-BE49-F238E27FC236}">
              <a16:creationId xmlns:a16="http://schemas.microsoft.com/office/drawing/2014/main" id="{00000000-0008-0000-0000-00002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48" name="Immagine 547" descr="http://demaco.consob/ArchiflowWeb/images/indicator.gif">
          <a:extLst>
            <a:ext uri="{FF2B5EF4-FFF2-40B4-BE49-F238E27FC236}">
              <a16:creationId xmlns:a16="http://schemas.microsoft.com/office/drawing/2014/main" id="{00000000-0008-0000-0000-00002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49" name="Immagine 548" descr="http://demaco.consob/ArchiflowWeb/images/indicator.gif">
          <a:extLst>
            <a:ext uri="{FF2B5EF4-FFF2-40B4-BE49-F238E27FC236}">
              <a16:creationId xmlns:a16="http://schemas.microsoft.com/office/drawing/2014/main" id="{00000000-0008-0000-0000-00002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50" name="Immagine 549" descr="http://demaco.consob/ArchiflowWeb/images/indicator.gif">
          <a:extLst>
            <a:ext uri="{FF2B5EF4-FFF2-40B4-BE49-F238E27FC236}">
              <a16:creationId xmlns:a16="http://schemas.microsoft.com/office/drawing/2014/main" id="{00000000-0008-0000-0000-00002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51" name="Immagine 550" descr="http://demaco.consob/ArchiflowWeb/images/indicator.gif">
          <a:extLst>
            <a:ext uri="{FF2B5EF4-FFF2-40B4-BE49-F238E27FC236}">
              <a16:creationId xmlns:a16="http://schemas.microsoft.com/office/drawing/2014/main" id="{00000000-0008-0000-0000-00002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52" name="Immagine 551" descr="http://demaco.consob/ArchiflowWeb/images/indicator.gif">
          <a:extLst>
            <a:ext uri="{FF2B5EF4-FFF2-40B4-BE49-F238E27FC236}">
              <a16:creationId xmlns:a16="http://schemas.microsoft.com/office/drawing/2014/main" id="{00000000-0008-0000-0000-00002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53" name="Immagine 552" descr="http://demaco.consob/ArchiflowWeb/images/indicator.gif">
          <a:extLst>
            <a:ext uri="{FF2B5EF4-FFF2-40B4-BE49-F238E27FC236}">
              <a16:creationId xmlns:a16="http://schemas.microsoft.com/office/drawing/2014/main" id="{00000000-0008-0000-0000-00002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54" name="Immagine 553" descr="http://demaco.consob/ArchiflowWeb/images/indicator.gif">
          <a:extLst>
            <a:ext uri="{FF2B5EF4-FFF2-40B4-BE49-F238E27FC236}">
              <a16:creationId xmlns:a16="http://schemas.microsoft.com/office/drawing/2014/main" id="{00000000-0008-0000-0000-00002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55" name="Immagine 554" descr="http://demaco.consob/ArchiflowWeb/images/indicator.gif">
          <a:extLst>
            <a:ext uri="{FF2B5EF4-FFF2-40B4-BE49-F238E27FC236}">
              <a16:creationId xmlns:a16="http://schemas.microsoft.com/office/drawing/2014/main" id="{00000000-0008-0000-0000-00002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56" name="Immagine 555" descr="http://demaco.consob/ArchiflowWeb/images/indicator.gif">
          <a:extLst>
            <a:ext uri="{FF2B5EF4-FFF2-40B4-BE49-F238E27FC236}">
              <a16:creationId xmlns:a16="http://schemas.microsoft.com/office/drawing/2014/main" id="{00000000-0008-0000-0000-00002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57" name="Immagine 556" descr="http://demaco.consob/ArchiflowWeb/images/indicator.gif">
          <a:extLst>
            <a:ext uri="{FF2B5EF4-FFF2-40B4-BE49-F238E27FC236}">
              <a16:creationId xmlns:a16="http://schemas.microsoft.com/office/drawing/2014/main" id="{00000000-0008-0000-0000-00002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58" name="Immagine 557" descr="http://demaco.consob/ArchiflowWeb/images/indicator.gif">
          <a:extLst>
            <a:ext uri="{FF2B5EF4-FFF2-40B4-BE49-F238E27FC236}">
              <a16:creationId xmlns:a16="http://schemas.microsoft.com/office/drawing/2014/main" id="{00000000-0008-0000-0000-00002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59" name="Immagine 558" descr="http://demaco.consob/ArchiflowWeb/images/indicator.gif">
          <a:extLst>
            <a:ext uri="{FF2B5EF4-FFF2-40B4-BE49-F238E27FC236}">
              <a16:creationId xmlns:a16="http://schemas.microsoft.com/office/drawing/2014/main" id="{00000000-0008-0000-0000-00002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60" name="Immagine 559" descr="http://demaco.consob/ArchiflowWeb/images/indicator.gif">
          <a:extLst>
            <a:ext uri="{FF2B5EF4-FFF2-40B4-BE49-F238E27FC236}">
              <a16:creationId xmlns:a16="http://schemas.microsoft.com/office/drawing/2014/main" id="{00000000-0008-0000-0000-00003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61" name="Immagine 560" descr="http://demaco.consob/ArchiflowWeb/images/indicator.gif">
          <a:extLst>
            <a:ext uri="{FF2B5EF4-FFF2-40B4-BE49-F238E27FC236}">
              <a16:creationId xmlns:a16="http://schemas.microsoft.com/office/drawing/2014/main" id="{00000000-0008-0000-0000-00003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62" name="Immagine 561" descr="http://demaco.consob/ArchiflowWeb/images/indicator.gif">
          <a:extLst>
            <a:ext uri="{FF2B5EF4-FFF2-40B4-BE49-F238E27FC236}">
              <a16:creationId xmlns:a16="http://schemas.microsoft.com/office/drawing/2014/main" id="{00000000-0008-0000-0000-00003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63" name="Immagine 562" descr="http://demaco.consob/ArchiflowWeb/images/indicator.gif">
          <a:extLst>
            <a:ext uri="{FF2B5EF4-FFF2-40B4-BE49-F238E27FC236}">
              <a16:creationId xmlns:a16="http://schemas.microsoft.com/office/drawing/2014/main" id="{00000000-0008-0000-0000-00003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64" name="Immagine 563" descr="http://demaco.consob/ArchiflowWeb/images/indicator.gif">
          <a:extLst>
            <a:ext uri="{FF2B5EF4-FFF2-40B4-BE49-F238E27FC236}">
              <a16:creationId xmlns:a16="http://schemas.microsoft.com/office/drawing/2014/main" id="{00000000-0008-0000-0000-00003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65" name="Immagine 564" descr="http://demaco.consob/ArchiflowWeb/images/indicator.gif">
          <a:extLst>
            <a:ext uri="{FF2B5EF4-FFF2-40B4-BE49-F238E27FC236}">
              <a16:creationId xmlns:a16="http://schemas.microsoft.com/office/drawing/2014/main" id="{00000000-0008-0000-0000-00003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66" name="Immagine 565" descr="http://demaco.consob/ArchiflowWeb/images/indicator.gif">
          <a:extLst>
            <a:ext uri="{FF2B5EF4-FFF2-40B4-BE49-F238E27FC236}">
              <a16:creationId xmlns:a16="http://schemas.microsoft.com/office/drawing/2014/main" id="{00000000-0008-0000-0000-00003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67" name="Immagine 566" descr="http://demaco.consob/ArchiflowWeb/images/indicator.gif">
          <a:extLst>
            <a:ext uri="{FF2B5EF4-FFF2-40B4-BE49-F238E27FC236}">
              <a16:creationId xmlns:a16="http://schemas.microsoft.com/office/drawing/2014/main" id="{00000000-0008-0000-0000-00003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68" name="Immagine 567" descr="http://demaco.consob/ArchiflowWeb/images/indicator.gif">
          <a:extLst>
            <a:ext uri="{FF2B5EF4-FFF2-40B4-BE49-F238E27FC236}">
              <a16:creationId xmlns:a16="http://schemas.microsoft.com/office/drawing/2014/main" id="{00000000-0008-0000-0000-00003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69" name="Immagine 568" descr="http://demaco.consob/ArchiflowWeb/images/indicator.gif">
          <a:extLst>
            <a:ext uri="{FF2B5EF4-FFF2-40B4-BE49-F238E27FC236}">
              <a16:creationId xmlns:a16="http://schemas.microsoft.com/office/drawing/2014/main" id="{00000000-0008-0000-0000-00003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70" name="Immagine 569" descr="http://demaco.consob/ArchiflowWeb/images/indicator.gif">
          <a:extLst>
            <a:ext uri="{FF2B5EF4-FFF2-40B4-BE49-F238E27FC236}">
              <a16:creationId xmlns:a16="http://schemas.microsoft.com/office/drawing/2014/main" id="{00000000-0008-0000-0000-00003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71" name="Immagine 570" descr="http://demaco.consob/ArchiflowWeb/images/indicator.gif">
          <a:extLst>
            <a:ext uri="{FF2B5EF4-FFF2-40B4-BE49-F238E27FC236}">
              <a16:creationId xmlns:a16="http://schemas.microsoft.com/office/drawing/2014/main" id="{00000000-0008-0000-0000-00003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72" name="Immagine 571" descr="http://demaco.consob/ArchiflowWeb/images/indicator.gif">
          <a:extLst>
            <a:ext uri="{FF2B5EF4-FFF2-40B4-BE49-F238E27FC236}">
              <a16:creationId xmlns:a16="http://schemas.microsoft.com/office/drawing/2014/main" id="{00000000-0008-0000-0000-00003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73" name="Immagine 572" descr="http://demaco.consob/ArchiflowWeb/images/indicator.gif">
          <a:extLst>
            <a:ext uri="{FF2B5EF4-FFF2-40B4-BE49-F238E27FC236}">
              <a16:creationId xmlns:a16="http://schemas.microsoft.com/office/drawing/2014/main" id="{00000000-0008-0000-0000-00003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74" name="Immagine 573" descr="http://demaco.consob/ArchiflowWeb/images/indicator.gif">
          <a:extLst>
            <a:ext uri="{FF2B5EF4-FFF2-40B4-BE49-F238E27FC236}">
              <a16:creationId xmlns:a16="http://schemas.microsoft.com/office/drawing/2014/main" id="{00000000-0008-0000-0000-00003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75" name="Immagine 574" descr="http://demaco.consob/ArchiflowWeb/images/indicator.gif">
          <a:extLst>
            <a:ext uri="{FF2B5EF4-FFF2-40B4-BE49-F238E27FC236}">
              <a16:creationId xmlns:a16="http://schemas.microsoft.com/office/drawing/2014/main" id="{00000000-0008-0000-0000-00003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76" name="Immagine 575" descr="http://demaco.consob/ArchiflowWeb/images/indicator.gif">
          <a:extLst>
            <a:ext uri="{FF2B5EF4-FFF2-40B4-BE49-F238E27FC236}">
              <a16:creationId xmlns:a16="http://schemas.microsoft.com/office/drawing/2014/main" id="{00000000-0008-0000-0000-00004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77" name="Immagine 576" descr="http://demaco.consob/ArchiflowWeb/images/indicator.gif">
          <a:extLst>
            <a:ext uri="{FF2B5EF4-FFF2-40B4-BE49-F238E27FC236}">
              <a16:creationId xmlns:a16="http://schemas.microsoft.com/office/drawing/2014/main" id="{00000000-0008-0000-0000-00004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78" name="Immagine 577" descr="http://demaco.consob/ArchiflowWeb/images/indicator.gif">
          <a:extLst>
            <a:ext uri="{FF2B5EF4-FFF2-40B4-BE49-F238E27FC236}">
              <a16:creationId xmlns:a16="http://schemas.microsoft.com/office/drawing/2014/main" id="{00000000-0008-0000-0000-00004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79" name="Immagine 578" descr="http://demaco.consob/ArchiflowWeb/images/indicator.gif">
          <a:extLst>
            <a:ext uri="{FF2B5EF4-FFF2-40B4-BE49-F238E27FC236}">
              <a16:creationId xmlns:a16="http://schemas.microsoft.com/office/drawing/2014/main" id="{00000000-0008-0000-0000-00004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80" name="Immagine 579" descr="http://demaco.consob/ArchiflowWeb/images/indicator.gif">
          <a:extLst>
            <a:ext uri="{FF2B5EF4-FFF2-40B4-BE49-F238E27FC236}">
              <a16:creationId xmlns:a16="http://schemas.microsoft.com/office/drawing/2014/main" id="{00000000-0008-0000-0000-00004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81" name="Immagine 580" descr="http://demaco.consob/ArchiflowWeb/images/indicator.gif">
          <a:extLst>
            <a:ext uri="{FF2B5EF4-FFF2-40B4-BE49-F238E27FC236}">
              <a16:creationId xmlns:a16="http://schemas.microsoft.com/office/drawing/2014/main" id="{00000000-0008-0000-0000-00004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82" name="Immagine 581" descr="http://demaco.consob/ArchiflowWeb/images/indicator.gif">
          <a:extLst>
            <a:ext uri="{FF2B5EF4-FFF2-40B4-BE49-F238E27FC236}">
              <a16:creationId xmlns:a16="http://schemas.microsoft.com/office/drawing/2014/main" id="{00000000-0008-0000-0000-00004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83" name="Immagine 582" descr="http://demaco.consob/ArchiflowWeb/images/indicator.gif">
          <a:extLst>
            <a:ext uri="{FF2B5EF4-FFF2-40B4-BE49-F238E27FC236}">
              <a16:creationId xmlns:a16="http://schemas.microsoft.com/office/drawing/2014/main" id="{00000000-0008-0000-0000-00004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84" name="Immagine 583" descr="http://demaco.consob/ArchiflowWeb/images/indicator.gif">
          <a:extLst>
            <a:ext uri="{FF2B5EF4-FFF2-40B4-BE49-F238E27FC236}">
              <a16:creationId xmlns:a16="http://schemas.microsoft.com/office/drawing/2014/main" id="{00000000-0008-0000-0000-00004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85" name="Immagine 584" descr="http://demaco.consob/ArchiflowWeb/images/indicator.gif">
          <a:extLst>
            <a:ext uri="{FF2B5EF4-FFF2-40B4-BE49-F238E27FC236}">
              <a16:creationId xmlns:a16="http://schemas.microsoft.com/office/drawing/2014/main" id="{00000000-0008-0000-0000-00004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86" name="Immagine 585" descr="http://demaco.consob/ArchiflowWeb/images/indicator.gif">
          <a:extLst>
            <a:ext uri="{FF2B5EF4-FFF2-40B4-BE49-F238E27FC236}">
              <a16:creationId xmlns:a16="http://schemas.microsoft.com/office/drawing/2014/main" id="{00000000-0008-0000-0000-00004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87" name="Immagine 586" descr="http://demaco.consob/ArchiflowWeb/images/indicator.gif">
          <a:extLst>
            <a:ext uri="{FF2B5EF4-FFF2-40B4-BE49-F238E27FC236}">
              <a16:creationId xmlns:a16="http://schemas.microsoft.com/office/drawing/2014/main" id="{00000000-0008-0000-0000-00004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88" name="Immagine 587" descr="http://demaco.consob/ArchiflowWeb/images/indicator.gif">
          <a:extLst>
            <a:ext uri="{FF2B5EF4-FFF2-40B4-BE49-F238E27FC236}">
              <a16:creationId xmlns:a16="http://schemas.microsoft.com/office/drawing/2014/main" id="{00000000-0008-0000-0000-00004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89" name="Immagine 588" descr="http://demaco.consob/ArchiflowWeb/images/indicator.gif">
          <a:extLst>
            <a:ext uri="{FF2B5EF4-FFF2-40B4-BE49-F238E27FC236}">
              <a16:creationId xmlns:a16="http://schemas.microsoft.com/office/drawing/2014/main" id="{00000000-0008-0000-0000-00004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90" name="Immagine 589" descr="http://demaco.consob/ArchiflowWeb/images/indicator.gif">
          <a:extLst>
            <a:ext uri="{FF2B5EF4-FFF2-40B4-BE49-F238E27FC236}">
              <a16:creationId xmlns:a16="http://schemas.microsoft.com/office/drawing/2014/main" id="{00000000-0008-0000-0000-00004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91" name="Immagine 590" descr="http://demaco.consob/ArchiflowWeb/images/indicator.gif">
          <a:extLst>
            <a:ext uri="{FF2B5EF4-FFF2-40B4-BE49-F238E27FC236}">
              <a16:creationId xmlns:a16="http://schemas.microsoft.com/office/drawing/2014/main" id="{00000000-0008-0000-0000-00004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92" name="Immagine 591" descr="http://demaco.consob/ArchiflowWeb/images/indicator.gif">
          <a:extLst>
            <a:ext uri="{FF2B5EF4-FFF2-40B4-BE49-F238E27FC236}">
              <a16:creationId xmlns:a16="http://schemas.microsoft.com/office/drawing/2014/main" id="{00000000-0008-0000-0000-00005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93" name="Immagine 592" descr="http://demaco.consob/ArchiflowWeb/images/indicator.gif">
          <a:extLst>
            <a:ext uri="{FF2B5EF4-FFF2-40B4-BE49-F238E27FC236}">
              <a16:creationId xmlns:a16="http://schemas.microsoft.com/office/drawing/2014/main" id="{00000000-0008-0000-0000-00005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94" name="Immagine 593" descr="http://demaco.consob/ArchiflowWeb/images/indicator.gif">
          <a:extLst>
            <a:ext uri="{FF2B5EF4-FFF2-40B4-BE49-F238E27FC236}">
              <a16:creationId xmlns:a16="http://schemas.microsoft.com/office/drawing/2014/main" id="{00000000-0008-0000-0000-00005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95" name="Immagine 594" descr="http://demaco.consob/ArchiflowWeb/images/indicator.gif">
          <a:extLst>
            <a:ext uri="{FF2B5EF4-FFF2-40B4-BE49-F238E27FC236}">
              <a16:creationId xmlns:a16="http://schemas.microsoft.com/office/drawing/2014/main" id="{00000000-0008-0000-0000-00005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96" name="Immagine 595" descr="http://demaco.consob/ArchiflowWeb/images/indicator.gif">
          <a:extLst>
            <a:ext uri="{FF2B5EF4-FFF2-40B4-BE49-F238E27FC236}">
              <a16:creationId xmlns:a16="http://schemas.microsoft.com/office/drawing/2014/main" id="{00000000-0008-0000-0000-00005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97" name="Immagine 596" descr="http://demaco.consob/ArchiflowWeb/images/indicator.gif">
          <a:extLst>
            <a:ext uri="{FF2B5EF4-FFF2-40B4-BE49-F238E27FC236}">
              <a16:creationId xmlns:a16="http://schemas.microsoft.com/office/drawing/2014/main" id="{00000000-0008-0000-0000-00005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598" name="Immagine 597" descr="http://demaco.consob/ArchiflowWeb/images/indicator.gif">
          <a:extLst>
            <a:ext uri="{FF2B5EF4-FFF2-40B4-BE49-F238E27FC236}">
              <a16:creationId xmlns:a16="http://schemas.microsoft.com/office/drawing/2014/main" id="{00000000-0008-0000-0000-00005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599" name="Immagine 598" descr="http://demaco.consob/ArchiflowWeb/images/indicator.gif">
          <a:extLst>
            <a:ext uri="{FF2B5EF4-FFF2-40B4-BE49-F238E27FC236}">
              <a16:creationId xmlns:a16="http://schemas.microsoft.com/office/drawing/2014/main" id="{00000000-0008-0000-0000-00005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00" name="Immagine 599" descr="http://demaco.consob/ArchiflowWeb/images/indicator.gif">
          <a:extLst>
            <a:ext uri="{FF2B5EF4-FFF2-40B4-BE49-F238E27FC236}">
              <a16:creationId xmlns:a16="http://schemas.microsoft.com/office/drawing/2014/main" id="{00000000-0008-0000-0000-00005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01" name="Immagine 600" descr="http://demaco.consob/ArchiflowWeb/images/indicator.gif">
          <a:extLst>
            <a:ext uri="{FF2B5EF4-FFF2-40B4-BE49-F238E27FC236}">
              <a16:creationId xmlns:a16="http://schemas.microsoft.com/office/drawing/2014/main" id="{00000000-0008-0000-0000-00005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02" name="Immagine 601" descr="http://demaco.consob/ArchiflowWeb/images/indicator.gif">
          <a:extLst>
            <a:ext uri="{FF2B5EF4-FFF2-40B4-BE49-F238E27FC236}">
              <a16:creationId xmlns:a16="http://schemas.microsoft.com/office/drawing/2014/main" id="{00000000-0008-0000-0000-00005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03" name="Immagine 602" descr="http://demaco.consob/ArchiflowWeb/images/indicator.gif">
          <a:extLst>
            <a:ext uri="{FF2B5EF4-FFF2-40B4-BE49-F238E27FC236}">
              <a16:creationId xmlns:a16="http://schemas.microsoft.com/office/drawing/2014/main" id="{00000000-0008-0000-0000-00005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04" name="Immagine 603" descr="http://demaco.consob/ArchiflowWeb/images/indicator.gif">
          <a:extLst>
            <a:ext uri="{FF2B5EF4-FFF2-40B4-BE49-F238E27FC236}">
              <a16:creationId xmlns:a16="http://schemas.microsoft.com/office/drawing/2014/main" id="{00000000-0008-0000-0000-00005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05" name="Immagine 604" descr="http://demaco.consob/ArchiflowWeb/images/indicator.gif">
          <a:extLst>
            <a:ext uri="{FF2B5EF4-FFF2-40B4-BE49-F238E27FC236}">
              <a16:creationId xmlns:a16="http://schemas.microsoft.com/office/drawing/2014/main" id="{00000000-0008-0000-0000-00005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06" name="Immagine 605" descr="http://demaco.consob/ArchiflowWeb/images/indicator.gif">
          <a:extLst>
            <a:ext uri="{FF2B5EF4-FFF2-40B4-BE49-F238E27FC236}">
              <a16:creationId xmlns:a16="http://schemas.microsoft.com/office/drawing/2014/main" id="{00000000-0008-0000-0000-00005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07" name="Immagine 606" descr="http://demaco.consob/ArchiflowWeb/images/indicator.gif">
          <a:extLst>
            <a:ext uri="{FF2B5EF4-FFF2-40B4-BE49-F238E27FC236}">
              <a16:creationId xmlns:a16="http://schemas.microsoft.com/office/drawing/2014/main" id="{00000000-0008-0000-0000-00005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08" name="Immagine 607" descr="http://demaco.consob/ArchiflowWeb/images/indicator.gif">
          <a:extLst>
            <a:ext uri="{FF2B5EF4-FFF2-40B4-BE49-F238E27FC236}">
              <a16:creationId xmlns:a16="http://schemas.microsoft.com/office/drawing/2014/main" id="{00000000-0008-0000-0000-00006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09" name="Immagine 608" descr="http://demaco.consob/ArchiflowWeb/images/indicator.gif">
          <a:extLst>
            <a:ext uri="{FF2B5EF4-FFF2-40B4-BE49-F238E27FC236}">
              <a16:creationId xmlns:a16="http://schemas.microsoft.com/office/drawing/2014/main" id="{00000000-0008-0000-0000-00006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10" name="Immagine 609" descr="http://demaco.consob/ArchiflowWeb/images/indicator.gif">
          <a:extLst>
            <a:ext uri="{FF2B5EF4-FFF2-40B4-BE49-F238E27FC236}">
              <a16:creationId xmlns:a16="http://schemas.microsoft.com/office/drawing/2014/main" id="{00000000-0008-0000-0000-00006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11" name="Immagine 610" descr="http://demaco.consob/ArchiflowWeb/images/indicator.gif">
          <a:extLst>
            <a:ext uri="{FF2B5EF4-FFF2-40B4-BE49-F238E27FC236}">
              <a16:creationId xmlns:a16="http://schemas.microsoft.com/office/drawing/2014/main" id="{00000000-0008-0000-0000-00006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12" name="Immagine 611" descr="http://demaco.consob/ArchiflowWeb/images/indicator.gif">
          <a:extLst>
            <a:ext uri="{FF2B5EF4-FFF2-40B4-BE49-F238E27FC236}">
              <a16:creationId xmlns:a16="http://schemas.microsoft.com/office/drawing/2014/main" id="{00000000-0008-0000-0000-00006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13" name="Immagine 612" descr="http://demaco.consob/ArchiflowWeb/images/indicator.gif">
          <a:extLst>
            <a:ext uri="{FF2B5EF4-FFF2-40B4-BE49-F238E27FC236}">
              <a16:creationId xmlns:a16="http://schemas.microsoft.com/office/drawing/2014/main" id="{00000000-0008-0000-0000-00006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14" name="Immagine 613" descr="http://demaco.consob/ArchiflowWeb/images/indicator.gif">
          <a:extLst>
            <a:ext uri="{FF2B5EF4-FFF2-40B4-BE49-F238E27FC236}">
              <a16:creationId xmlns:a16="http://schemas.microsoft.com/office/drawing/2014/main" id="{00000000-0008-0000-0000-00006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15" name="Immagine 614" descr="http://demaco.consob/ArchiflowWeb/images/indicator.gif">
          <a:extLst>
            <a:ext uri="{FF2B5EF4-FFF2-40B4-BE49-F238E27FC236}">
              <a16:creationId xmlns:a16="http://schemas.microsoft.com/office/drawing/2014/main" id="{00000000-0008-0000-0000-00006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16" name="Immagine 615" descr="http://demaco.consob/ArchiflowWeb/images/indicator.gif">
          <a:extLst>
            <a:ext uri="{FF2B5EF4-FFF2-40B4-BE49-F238E27FC236}">
              <a16:creationId xmlns:a16="http://schemas.microsoft.com/office/drawing/2014/main" id="{00000000-0008-0000-0000-00006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17" name="Immagine 616" descr="http://demaco.consob/ArchiflowWeb/images/indicator.gif">
          <a:extLst>
            <a:ext uri="{FF2B5EF4-FFF2-40B4-BE49-F238E27FC236}">
              <a16:creationId xmlns:a16="http://schemas.microsoft.com/office/drawing/2014/main" id="{00000000-0008-0000-0000-00006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18" name="Immagine 617" descr="http://demaco.consob/ArchiflowWeb/images/indicator.gif">
          <a:extLst>
            <a:ext uri="{FF2B5EF4-FFF2-40B4-BE49-F238E27FC236}">
              <a16:creationId xmlns:a16="http://schemas.microsoft.com/office/drawing/2014/main" id="{00000000-0008-0000-0000-00006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19" name="Immagine 618" descr="http://demaco.consob/ArchiflowWeb/images/indicator.gif">
          <a:extLst>
            <a:ext uri="{FF2B5EF4-FFF2-40B4-BE49-F238E27FC236}">
              <a16:creationId xmlns:a16="http://schemas.microsoft.com/office/drawing/2014/main" id="{00000000-0008-0000-0000-00006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20" name="Immagine 619" descr="http://demaco.consob/ArchiflowWeb/images/indicator.gif">
          <a:extLst>
            <a:ext uri="{FF2B5EF4-FFF2-40B4-BE49-F238E27FC236}">
              <a16:creationId xmlns:a16="http://schemas.microsoft.com/office/drawing/2014/main" id="{00000000-0008-0000-0000-00006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21" name="Immagine 620" descr="http://demaco.consob/ArchiflowWeb/images/indicator.gif">
          <a:extLst>
            <a:ext uri="{FF2B5EF4-FFF2-40B4-BE49-F238E27FC236}">
              <a16:creationId xmlns:a16="http://schemas.microsoft.com/office/drawing/2014/main" id="{00000000-0008-0000-0000-00006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22" name="Immagine 621" descr="http://demaco.consob/ArchiflowWeb/images/indicator.gif">
          <a:extLst>
            <a:ext uri="{FF2B5EF4-FFF2-40B4-BE49-F238E27FC236}">
              <a16:creationId xmlns:a16="http://schemas.microsoft.com/office/drawing/2014/main" id="{00000000-0008-0000-0000-00006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23" name="Immagine 622" descr="http://demaco.consob/ArchiflowWeb/images/indicator.gif">
          <a:extLst>
            <a:ext uri="{FF2B5EF4-FFF2-40B4-BE49-F238E27FC236}">
              <a16:creationId xmlns:a16="http://schemas.microsoft.com/office/drawing/2014/main" id="{00000000-0008-0000-0000-00006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340</xdr:row>
      <xdr:rowOff>0</xdr:rowOff>
    </xdr:from>
    <xdr:to>
      <xdr:col>11</xdr:col>
      <xdr:colOff>152400</xdr:colOff>
      <xdr:row>340</xdr:row>
      <xdr:rowOff>152400</xdr:rowOff>
    </xdr:to>
    <xdr:pic>
      <xdr:nvPicPr>
        <xdr:cNvPr id="624" name="Immagine 623" descr="http://demaco.consob/ArchiflowWeb/images/indicator.gif">
          <a:extLst>
            <a:ext uri="{FF2B5EF4-FFF2-40B4-BE49-F238E27FC236}">
              <a16:creationId xmlns:a16="http://schemas.microsoft.com/office/drawing/2014/main" id="{00000000-0008-0000-0000-000070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340</xdr:row>
      <xdr:rowOff>0</xdr:rowOff>
    </xdr:from>
    <xdr:ext cx="152400" cy="152400"/>
    <xdr:pic>
      <xdr:nvPicPr>
        <xdr:cNvPr id="625" name="Immagine 624" descr="http://demaco.consob/ArchiflowWeb/images/indicator.gif">
          <a:extLst>
            <a:ext uri="{FF2B5EF4-FFF2-40B4-BE49-F238E27FC236}">
              <a16:creationId xmlns:a16="http://schemas.microsoft.com/office/drawing/2014/main" id="{00000000-0008-0000-0000-000071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26" name="Immagine 625" descr="http://demaco.consob/ArchiflowWeb/images/indicator.gif">
          <a:extLst>
            <a:ext uri="{FF2B5EF4-FFF2-40B4-BE49-F238E27FC236}">
              <a16:creationId xmlns:a16="http://schemas.microsoft.com/office/drawing/2014/main" id="{00000000-0008-0000-0000-000072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27" name="Immagine 626" descr="http://demaco.consob/ArchiflowWeb/images/indicator.gif">
          <a:extLst>
            <a:ext uri="{FF2B5EF4-FFF2-40B4-BE49-F238E27FC236}">
              <a16:creationId xmlns:a16="http://schemas.microsoft.com/office/drawing/2014/main" id="{00000000-0008-0000-0000-000073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28" name="Immagine 627" descr="http://demaco.consob/ArchiflowWeb/images/indicator.gif">
          <a:extLst>
            <a:ext uri="{FF2B5EF4-FFF2-40B4-BE49-F238E27FC236}">
              <a16:creationId xmlns:a16="http://schemas.microsoft.com/office/drawing/2014/main" id="{00000000-0008-0000-0000-000074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29" name="Immagine 628" descr="http://demaco.consob/ArchiflowWeb/images/indicator.gif">
          <a:extLst>
            <a:ext uri="{FF2B5EF4-FFF2-40B4-BE49-F238E27FC236}">
              <a16:creationId xmlns:a16="http://schemas.microsoft.com/office/drawing/2014/main" id="{00000000-0008-0000-0000-000075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30" name="Immagine 629" descr="http://demaco.consob/ArchiflowWeb/images/indicator.gif">
          <a:extLst>
            <a:ext uri="{FF2B5EF4-FFF2-40B4-BE49-F238E27FC236}">
              <a16:creationId xmlns:a16="http://schemas.microsoft.com/office/drawing/2014/main" id="{00000000-0008-0000-0000-00007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31" name="Immagine 630" descr="http://demaco.consob/ArchiflowWeb/images/indicator.gif">
          <a:extLst>
            <a:ext uri="{FF2B5EF4-FFF2-40B4-BE49-F238E27FC236}">
              <a16:creationId xmlns:a16="http://schemas.microsoft.com/office/drawing/2014/main" id="{00000000-0008-0000-0000-00007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32" name="Immagine 631" descr="http://demaco.consob/ArchiflowWeb/images/indicator.gif">
          <a:extLst>
            <a:ext uri="{FF2B5EF4-FFF2-40B4-BE49-F238E27FC236}">
              <a16:creationId xmlns:a16="http://schemas.microsoft.com/office/drawing/2014/main" id="{00000000-0008-0000-0000-00007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33" name="Immagine 632" descr="http://demaco.consob/ArchiflowWeb/images/indicator.gif">
          <a:extLst>
            <a:ext uri="{FF2B5EF4-FFF2-40B4-BE49-F238E27FC236}">
              <a16:creationId xmlns:a16="http://schemas.microsoft.com/office/drawing/2014/main" id="{00000000-0008-0000-0000-00007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34" name="Immagine 633" descr="http://demaco.consob/ArchiflowWeb/images/indicator.gif">
          <a:extLst>
            <a:ext uri="{FF2B5EF4-FFF2-40B4-BE49-F238E27FC236}">
              <a16:creationId xmlns:a16="http://schemas.microsoft.com/office/drawing/2014/main" id="{00000000-0008-0000-0000-00007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35" name="Immagine 634" descr="http://demaco.consob/ArchiflowWeb/images/indicator.gif">
          <a:extLst>
            <a:ext uri="{FF2B5EF4-FFF2-40B4-BE49-F238E27FC236}">
              <a16:creationId xmlns:a16="http://schemas.microsoft.com/office/drawing/2014/main" id="{00000000-0008-0000-0000-00007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36" name="Immagine 635" descr="http://demaco.consob/ArchiflowWeb/images/indicator.gif">
          <a:extLst>
            <a:ext uri="{FF2B5EF4-FFF2-40B4-BE49-F238E27FC236}">
              <a16:creationId xmlns:a16="http://schemas.microsoft.com/office/drawing/2014/main" id="{00000000-0008-0000-0000-00007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37" name="Immagine 636" descr="http://demaco.consob/ArchiflowWeb/images/indicator.gif">
          <a:extLst>
            <a:ext uri="{FF2B5EF4-FFF2-40B4-BE49-F238E27FC236}">
              <a16:creationId xmlns:a16="http://schemas.microsoft.com/office/drawing/2014/main" id="{00000000-0008-0000-0000-00007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38" name="Immagine 637" descr="http://demaco.consob/ArchiflowWeb/images/indicator.gif">
          <a:extLst>
            <a:ext uri="{FF2B5EF4-FFF2-40B4-BE49-F238E27FC236}">
              <a16:creationId xmlns:a16="http://schemas.microsoft.com/office/drawing/2014/main" id="{00000000-0008-0000-0000-00007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39" name="Immagine 638" descr="http://demaco.consob/ArchiflowWeb/images/indicator.gif">
          <a:extLst>
            <a:ext uri="{FF2B5EF4-FFF2-40B4-BE49-F238E27FC236}">
              <a16:creationId xmlns:a16="http://schemas.microsoft.com/office/drawing/2014/main" id="{00000000-0008-0000-0000-00007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40" name="Immagine 639" descr="http://demaco.consob/ArchiflowWeb/images/indicator.gif">
          <a:extLst>
            <a:ext uri="{FF2B5EF4-FFF2-40B4-BE49-F238E27FC236}">
              <a16:creationId xmlns:a16="http://schemas.microsoft.com/office/drawing/2014/main" id="{00000000-0008-0000-0000-00008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41" name="Immagine 640" descr="http://demaco.consob/ArchiflowWeb/images/indicator.gif">
          <a:extLst>
            <a:ext uri="{FF2B5EF4-FFF2-40B4-BE49-F238E27FC236}">
              <a16:creationId xmlns:a16="http://schemas.microsoft.com/office/drawing/2014/main" id="{00000000-0008-0000-0000-00008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42" name="Immagine 641" descr="http://demaco.consob/ArchiflowWeb/images/indicator.gif">
          <a:extLst>
            <a:ext uri="{FF2B5EF4-FFF2-40B4-BE49-F238E27FC236}">
              <a16:creationId xmlns:a16="http://schemas.microsoft.com/office/drawing/2014/main" id="{00000000-0008-0000-0000-00008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43" name="Immagine 642" descr="http://demaco.consob/ArchiflowWeb/images/indicator.gif">
          <a:extLst>
            <a:ext uri="{FF2B5EF4-FFF2-40B4-BE49-F238E27FC236}">
              <a16:creationId xmlns:a16="http://schemas.microsoft.com/office/drawing/2014/main" id="{00000000-0008-0000-0000-00008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44" name="Immagine 643" descr="http://demaco.consob/ArchiflowWeb/images/indicator.gif">
          <a:extLst>
            <a:ext uri="{FF2B5EF4-FFF2-40B4-BE49-F238E27FC236}">
              <a16:creationId xmlns:a16="http://schemas.microsoft.com/office/drawing/2014/main" id="{00000000-0008-0000-0000-00008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45" name="Immagine 644" descr="http://demaco.consob/ArchiflowWeb/images/indicator.gif">
          <a:extLst>
            <a:ext uri="{FF2B5EF4-FFF2-40B4-BE49-F238E27FC236}">
              <a16:creationId xmlns:a16="http://schemas.microsoft.com/office/drawing/2014/main" id="{00000000-0008-0000-0000-00008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46" name="Immagine 645" descr="http://demaco.consob/ArchiflowWeb/images/indicator.gif">
          <a:extLst>
            <a:ext uri="{FF2B5EF4-FFF2-40B4-BE49-F238E27FC236}">
              <a16:creationId xmlns:a16="http://schemas.microsoft.com/office/drawing/2014/main" id="{00000000-0008-0000-0000-00008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47" name="Immagine 646" descr="http://demaco.consob/ArchiflowWeb/images/indicator.gif">
          <a:extLst>
            <a:ext uri="{FF2B5EF4-FFF2-40B4-BE49-F238E27FC236}">
              <a16:creationId xmlns:a16="http://schemas.microsoft.com/office/drawing/2014/main" id="{00000000-0008-0000-0000-00008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48" name="Immagine 647" descr="http://demaco.consob/ArchiflowWeb/images/indicator.gif">
          <a:extLst>
            <a:ext uri="{FF2B5EF4-FFF2-40B4-BE49-F238E27FC236}">
              <a16:creationId xmlns:a16="http://schemas.microsoft.com/office/drawing/2014/main" id="{00000000-0008-0000-0000-00008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49" name="Immagine 648" descr="http://demaco.consob/ArchiflowWeb/images/indicator.gif">
          <a:extLst>
            <a:ext uri="{FF2B5EF4-FFF2-40B4-BE49-F238E27FC236}">
              <a16:creationId xmlns:a16="http://schemas.microsoft.com/office/drawing/2014/main" id="{00000000-0008-0000-0000-00008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50" name="Immagine 649" descr="http://demaco.consob/ArchiflowWeb/images/indicator.gif">
          <a:extLst>
            <a:ext uri="{FF2B5EF4-FFF2-40B4-BE49-F238E27FC236}">
              <a16:creationId xmlns:a16="http://schemas.microsoft.com/office/drawing/2014/main" id="{00000000-0008-0000-0000-00008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51" name="Immagine 650" descr="http://demaco.consob/ArchiflowWeb/images/indicator.gif">
          <a:extLst>
            <a:ext uri="{FF2B5EF4-FFF2-40B4-BE49-F238E27FC236}">
              <a16:creationId xmlns:a16="http://schemas.microsoft.com/office/drawing/2014/main" id="{00000000-0008-0000-0000-00008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52" name="Immagine 651" descr="http://demaco.consob/ArchiflowWeb/images/indicator.gif">
          <a:extLst>
            <a:ext uri="{FF2B5EF4-FFF2-40B4-BE49-F238E27FC236}">
              <a16:creationId xmlns:a16="http://schemas.microsoft.com/office/drawing/2014/main" id="{00000000-0008-0000-0000-00008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53" name="Immagine 652" descr="http://demaco.consob/ArchiflowWeb/images/indicator.gif">
          <a:extLst>
            <a:ext uri="{FF2B5EF4-FFF2-40B4-BE49-F238E27FC236}">
              <a16:creationId xmlns:a16="http://schemas.microsoft.com/office/drawing/2014/main" id="{00000000-0008-0000-0000-00008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54" name="Immagine 653" descr="http://demaco.consob/ArchiflowWeb/images/indicator.gif">
          <a:extLst>
            <a:ext uri="{FF2B5EF4-FFF2-40B4-BE49-F238E27FC236}">
              <a16:creationId xmlns:a16="http://schemas.microsoft.com/office/drawing/2014/main" id="{00000000-0008-0000-0000-00008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55" name="Immagine 654" descr="http://demaco.consob/ArchiflowWeb/images/indicator.gif">
          <a:extLst>
            <a:ext uri="{FF2B5EF4-FFF2-40B4-BE49-F238E27FC236}">
              <a16:creationId xmlns:a16="http://schemas.microsoft.com/office/drawing/2014/main" id="{00000000-0008-0000-0000-00008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56" name="Immagine 655" descr="http://demaco.consob/ArchiflowWeb/images/indicator.gif">
          <a:extLst>
            <a:ext uri="{FF2B5EF4-FFF2-40B4-BE49-F238E27FC236}">
              <a16:creationId xmlns:a16="http://schemas.microsoft.com/office/drawing/2014/main" id="{00000000-0008-0000-0000-00009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57" name="Immagine 656" descr="http://demaco.consob/ArchiflowWeb/images/indicator.gif">
          <a:extLst>
            <a:ext uri="{FF2B5EF4-FFF2-40B4-BE49-F238E27FC236}">
              <a16:creationId xmlns:a16="http://schemas.microsoft.com/office/drawing/2014/main" id="{00000000-0008-0000-0000-00009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58" name="Immagine 657" descr="http://demaco.consob/ArchiflowWeb/images/indicator.gif">
          <a:extLst>
            <a:ext uri="{FF2B5EF4-FFF2-40B4-BE49-F238E27FC236}">
              <a16:creationId xmlns:a16="http://schemas.microsoft.com/office/drawing/2014/main" id="{00000000-0008-0000-0000-00009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59" name="Immagine 658" descr="http://demaco.consob/ArchiflowWeb/images/indicator.gif">
          <a:extLst>
            <a:ext uri="{FF2B5EF4-FFF2-40B4-BE49-F238E27FC236}">
              <a16:creationId xmlns:a16="http://schemas.microsoft.com/office/drawing/2014/main" id="{00000000-0008-0000-0000-00009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60" name="Immagine 659" descr="http://demaco.consob/ArchiflowWeb/images/indicator.gif">
          <a:extLst>
            <a:ext uri="{FF2B5EF4-FFF2-40B4-BE49-F238E27FC236}">
              <a16:creationId xmlns:a16="http://schemas.microsoft.com/office/drawing/2014/main" id="{00000000-0008-0000-0000-00009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61" name="Immagine 660" descr="http://demaco.consob/ArchiflowWeb/images/indicator.gif">
          <a:extLst>
            <a:ext uri="{FF2B5EF4-FFF2-40B4-BE49-F238E27FC236}">
              <a16:creationId xmlns:a16="http://schemas.microsoft.com/office/drawing/2014/main" id="{00000000-0008-0000-0000-00009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62" name="Immagine 661" descr="http://demaco.consob/ArchiflowWeb/images/indicator.gif">
          <a:extLst>
            <a:ext uri="{FF2B5EF4-FFF2-40B4-BE49-F238E27FC236}">
              <a16:creationId xmlns:a16="http://schemas.microsoft.com/office/drawing/2014/main" id="{00000000-0008-0000-0000-00009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63" name="Immagine 662" descr="http://demaco.consob/ArchiflowWeb/images/indicator.gif">
          <a:extLst>
            <a:ext uri="{FF2B5EF4-FFF2-40B4-BE49-F238E27FC236}">
              <a16:creationId xmlns:a16="http://schemas.microsoft.com/office/drawing/2014/main" id="{00000000-0008-0000-0000-00009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64" name="Immagine 663" descr="http://demaco.consob/ArchiflowWeb/images/indicator.gif">
          <a:extLst>
            <a:ext uri="{FF2B5EF4-FFF2-40B4-BE49-F238E27FC236}">
              <a16:creationId xmlns:a16="http://schemas.microsoft.com/office/drawing/2014/main" id="{00000000-0008-0000-0000-00009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65" name="Immagine 664" descr="http://demaco.consob/ArchiflowWeb/images/indicator.gif">
          <a:extLst>
            <a:ext uri="{FF2B5EF4-FFF2-40B4-BE49-F238E27FC236}">
              <a16:creationId xmlns:a16="http://schemas.microsoft.com/office/drawing/2014/main" id="{00000000-0008-0000-0000-00009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66" name="Immagine 665" descr="http://demaco.consob/ArchiflowWeb/images/indicator.gif">
          <a:extLst>
            <a:ext uri="{FF2B5EF4-FFF2-40B4-BE49-F238E27FC236}">
              <a16:creationId xmlns:a16="http://schemas.microsoft.com/office/drawing/2014/main" id="{00000000-0008-0000-0000-00009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67" name="Immagine 666" descr="http://demaco.consob/ArchiflowWeb/images/indicator.gif">
          <a:extLst>
            <a:ext uri="{FF2B5EF4-FFF2-40B4-BE49-F238E27FC236}">
              <a16:creationId xmlns:a16="http://schemas.microsoft.com/office/drawing/2014/main" id="{00000000-0008-0000-0000-00009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68" name="Immagine 667" descr="http://demaco.consob/ArchiflowWeb/images/indicator.gif">
          <a:extLst>
            <a:ext uri="{FF2B5EF4-FFF2-40B4-BE49-F238E27FC236}">
              <a16:creationId xmlns:a16="http://schemas.microsoft.com/office/drawing/2014/main" id="{00000000-0008-0000-0000-00009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69" name="Immagine 668" descr="http://demaco.consob/ArchiflowWeb/images/indicator.gif">
          <a:extLst>
            <a:ext uri="{FF2B5EF4-FFF2-40B4-BE49-F238E27FC236}">
              <a16:creationId xmlns:a16="http://schemas.microsoft.com/office/drawing/2014/main" id="{00000000-0008-0000-0000-00009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70" name="Immagine 669" descr="http://demaco.consob/ArchiflowWeb/images/indicator.gif">
          <a:extLst>
            <a:ext uri="{FF2B5EF4-FFF2-40B4-BE49-F238E27FC236}">
              <a16:creationId xmlns:a16="http://schemas.microsoft.com/office/drawing/2014/main" id="{00000000-0008-0000-0000-00009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71" name="Immagine 670" descr="http://demaco.consob/ArchiflowWeb/images/indicator.gif">
          <a:extLst>
            <a:ext uri="{FF2B5EF4-FFF2-40B4-BE49-F238E27FC236}">
              <a16:creationId xmlns:a16="http://schemas.microsoft.com/office/drawing/2014/main" id="{00000000-0008-0000-0000-00009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72" name="Immagine 671" descr="http://demaco.consob/ArchiflowWeb/images/indicator.gif">
          <a:extLst>
            <a:ext uri="{FF2B5EF4-FFF2-40B4-BE49-F238E27FC236}">
              <a16:creationId xmlns:a16="http://schemas.microsoft.com/office/drawing/2014/main" id="{00000000-0008-0000-0000-0000A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73" name="Immagine 672" descr="http://demaco.consob/ArchiflowWeb/images/indicator.gif">
          <a:extLst>
            <a:ext uri="{FF2B5EF4-FFF2-40B4-BE49-F238E27FC236}">
              <a16:creationId xmlns:a16="http://schemas.microsoft.com/office/drawing/2014/main" id="{00000000-0008-0000-0000-0000A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74" name="Immagine 673" descr="http://demaco.consob/ArchiflowWeb/images/indicator.gif">
          <a:extLst>
            <a:ext uri="{FF2B5EF4-FFF2-40B4-BE49-F238E27FC236}">
              <a16:creationId xmlns:a16="http://schemas.microsoft.com/office/drawing/2014/main" id="{00000000-0008-0000-0000-0000A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75" name="Immagine 674" descr="http://demaco.consob/ArchiflowWeb/images/indicator.gif">
          <a:extLst>
            <a:ext uri="{FF2B5EF4-FFF2-40B4-BE49-F238E27FC236}">
              <a16:creationId xmlns:a16="http://schemas.microsoft.com/office/drawing/2014/main" id="{00000000-0008-0000-0000-0000A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76" name="Immagine 675" descr="http://demaco.consob/ArchiflowWeb/images/indicator.gif">
          <a:extLst>
            <a:ext uri="{FF2B5EF4-FFF2-40B4-BE49-F238E27FC236}">
              <a16:creationId xmlns:a16="http://schemas.microsoft.com/office/drawing/2014/main" id="{00000000-0008-0000-0000-0000A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77" name="Immagine 676" descr="http://demaco.consob/ArchiflowWeb/images/indicator.gif">
          <a:extLst>
            <a:ext uri="{FF2B5EF4-FFF2-40B4-BE49-F238E27FC236}">
              <a16:creationId xmlns:a16="http://schemas.microsoft.com/office/drawing/2014/main" id="{00000000-0008-0000-0000-0000A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78" name="Immagine 677" descr="http://demaco.consob/ArchiflowWeb/images/indicator.gif">
          <a:extLst>
            <a:ext uri="{FF2B5EF4-FFF2-40B4-BE49-F238E27FC236}">
              <a16:creationId xmlns:a16="http://schemas.microsoft.com/office/drawing/2014/main" id="{00000000-0008-0000-0000-0000A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79" name="Immagine 678" descr="http://demaco.consob/ArchiflowWeb/images/indicator.gif">
          <a:extLst>
            <a:ext uri="{FF2B5EF4-FFF2-40B4-BE49-F238E27FC236}">
              <a16:creationId xmlns:a16="http://schemas.microsoft.com/office/drawing/2014/main" id="{00000000-0008-0000-0000-0000A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80" name="Immagine 679" descr="http://demaco.consob/ArchiflowWeb/images/indicator.gif">
          <a:extLst>
            <a:ext uri="{FF2B5EF4-FFF2-40B4-BE49-F238E27FC236}">
              <a16:creationId xmlns:a16="http://schemas.microsoft.com/office/drawing/2014/main" id="{00000000-0008-0000-0000-0000A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81" name="Immagine 680" descr="http://demaco.consob/ArchiflowWeb/images/indicator.gif">
          <a:extLst>
            <a:ext uri="{FF2B5EF4-FFF2-40B4-BE49-F238E27FC236}">
              <a16:creationId xmlns:a16="http://schemas.microsoft.com/office/drawing/2014/main" id="{00000000-0008-0000-0000-0000A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82" name="Immagine 681" descr="http://demaco.consob/ArchiflowWeb/images/indicator.gif">
          <a:extLst>
            <a:ext uri="{FF2B5EF4-FFF2-40B4-BE49-F238E27FC236}">
              <a16:creationId xmlns:a16="http://schemas.microsoft.com/office/drawing/2014/main" id="{00000000-0008-0000-0000-0000A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83" name="Immagine 682" descr="http://demaco.consob/ArchiflowWeb/images/indicator.gif">
          <a:extLst>
            <a:ext uri="{FF2B5EF4-FFF2-40B4-BE49-F238E27FC236}">
              <a16:creationId xmlns:a16="http://schemas.microsoft.com/office/drawing/2014/main" id="{00000000-0008-0000-0000-0000A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84" name="Immagine 683" descr="http://demaco.consob/ArchiflowWeb/images/indicator.gif">
          <a:extLst>
            <a:ext uri="{FF2B5EF4-FFF2-40B4-BE49-F238E27FC236}">
              <a16:creationId xmlns:a16="http://schemas.microsoft.com/office/drawing/2014/main" id="{00000000-0008-0000-0000-0000A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85" name="Immagine 684" descr="http://demaco.consob/ArchiflowWeb/images/indicator.gif">
          <a:extLst>
            <a:ext uri="{FF2B5EF4-FFF2-40B4-BE49-F238E27FC236}">
              <a16:creationId xmlns:a16="http://schemas.microsoft.com/office/drawing/2014/main" id="{00000000-0008-0000-0000-0000A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86" name="Immagine 685" descr="http://demaco.consob/ArchiflowWeb/images/indicator.gif">
          <a:extLst>
            <a:ext uri="{FF2B5EF4-FFF2-40B4-BE49-F238E27FC236}">
              <a16:creationId xmlns:a16="http://schemas.microsoft.com/office/drawing/2014/main" id="{00000000-0008-0000-0000-0000A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87" name="Immagine 686" descr="http://demaco.consob/ArchiflowWeb/images/indicator.gif">
          <a:extLst>
            <a:ext uri="{FF2B5EF4-FFF2-40B4-BE49-F238E27FC236}">
              <a16:creationId xmlns:a16="http://schemas.microsoft.com/office/drawing/2014/main" id="{00000000-0008-0000-0000-0000A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88" name="Immagine 687" descr="http://demaco.consob/ArchiflowWeb/images/indicator.gif">
          <a:extLst>
            <a:ext uri="{FF2B5EF4-FFF2-40B4-BE49-F238E27FC236}">
              <a16:creationId xmlns:a16="http://schemas.microsoft.com/office/drawing/2014/main" id="{00000000-0008-0000-0000-0000B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89" name="Immagine 688" descr="http://demaco.consob/ArchiflowWeb/images/indicator.gif">
          <a:extLst>
            <a:ext uri="{FF2B5EF4-FFF2-40B4-BE49-F238E27FC236}">
              <a16:creationId xmlns:a16="http://schemas.microsoft.com/office/drawing/2014/main" id="{00000000-0008-0000-0000-0000B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90" name="Immagine 689" descr="http://demaco.consob/ArchiflowWeb/images/indicator.gif">
          <a:extLst>
            <a:ext uri="{FF2B5EF4-FFF2-40B4-BE49-F238E27FC236}">
              <a16:creationId xmlns:a16="http://schemas.microsoft.com/office/drawing/2014/main" id="{00000000-0008-0000-0000-0000B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91" name="Immagine 690" descr="http://demaco.consob/ArchiflowWeb/images/indicator.gif">
          <a:extLst>
            <a:ext uri="{FF2B5EF4-FFF2-40B4-BE49-F238E27FC236}">
              <a16:creationId xmlns:a16="http://schemas.microsoft.com/office/drawing/2014/main" id="{00000000-0008-0000-0000-0000B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92" name="Immagine 691" descr="http://demaco.consob/ArchiflowWeb/images/indicator.gif">
          <a:extLst>
            <a:ext uri="{FF2B5EF4-FFF2-40B4-BE49-F238E27FC236}">
              <a16:creationId xmlns:a16="http://schemas.microsoft.com/office/drawing/2014/main" id="{00000000-0008-0000-0000-0000B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93" name="Immagine 692" descr="http://demaco.consob/ArchiflowWeb/images/indicator.gif">
          <a:extLst>
            <a:ext uri="{FF2B5EF4-FFF2-40B4-BE49-F238E27FC236}">
              <a16:creationId xmlns:a16="http://schemas.microsoft.com/office/drawing/2014/main" id="{00000000-0008-0000-0000-0000B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94" name="Immagine 693" descr="http://demaco.consob/ArchiflowWeb/images/indicator.gif">
          <a:extLst>
            <a:ext uri="{FF2B5EF4-FFF2-40B4-BE49-F238E27FC236}">
              <a16:creationId xmlns:a16="http://schemas.microsoft.com/office/drawing/2014/main" id="{00000000-0008-0000-0000-0000B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95" name="Immagine 694" descr="http://demaco.consob/ArchiflowWeb/images/indicator.gif">
          <a:extLst>
            <a:ext uri="{FF2B5EF4-FFF2-40B4-BE49-F238E27FC236}">
              <a16:creationId xmlns:a16="http://schemas.microsoft.com/office/drawing/2014/main" id="{00000000-0008-0000-0000-0000B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96" name="Immagine 695" descr="http://demaco.consob/ArchiflowWeb/images/indicator.gif">
          <a:extLst>
            <a:ext uri="{FF2B5EF4-FFF2-40B4-BE49-F238E27FC236}">
              <a16:creationId xmlns:a16="http://schemas.microsoft.com/office/drawing/2014/main" id="{00000000-0008-0000-0000-0000B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97" name="Immagine 696" descr="http://demaco.consob/ArchiflowWeb/images/indicator.gif">
          <a:extLst>
            <a:ext uri="{FF2B5EF4-FFF2-40B4-BE49-F238E27FC236}">
              <a16:creationId xmlns:a16="http://schemas.microsoft.com/office/drawing/2014/main" id="{00000000-0008-0000-0000-0000B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698" name="Immagine 697" descr="http://demaco.consob/ArchiflowWeb/images/indicator.gif">
          <a:extLst>
            <a:ext uri="{FF2B5EF4-FFF2-40B4-BE49-F238E27FC236}">
              <a16:creationId xmlns:a16="http://schemas.microsoft.com/office/drawing/2014/main" id="{00000000-0008-0000-0000-0000B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699" name="Immagine 698" descr="http://demaco.consob/ArchiflowWeb/images/indicator.gif">
          <a:extLst>
            <a:ext uri="{FF2B5EF4-FFF2-40B4-BE49-F238E27FC236}">
              <a16:creationId xmlns:a16="http://schemas.microsoft.com/office/drawing/2014/main" id="{00000000-0008-0000-0000-0000B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00" name="Immagine 699" descr="http://demaco.consob/ArchiflowWeb/images/indicator.gif">
          <a:extLst>
            <a:ext uri="{FF2B5EF4-FFF2-40B4-BE49-F238E27FC236}">
              <a16:creationId xmlns:a16="http://schemas.microsoft.com/office/drawing/2014/main" id="{00000000-0008-0000-0000-0000B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01" name="Immagine 700" descr="http://demaco.consob/ArchiflowWeb/images/indicator.gif">
          <a:extLst>
            <a:ext uri="{FF2B5EF4-FFF2-40B4-BE49-F238E27FC236}">
              <a16:creationId xmlns:a16="http://schemas.microsoft.com/office/drawing/2014/main" id="{00000000-0008-0000-0000-0000B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02" name="Immagine 701" descr="http://demaco.consob/ArchiflowWeb/images/indicator.gif">
          <a:extLst>
            <a:ext uri="{FF2B5EF4-FFF2-40B4-BE49-F238E27FC236}">
              <a16:creationId xmlns:a16="http://schemas.microsoft.com/office/drawing/2014/main" id="{00000000-0008-0000-0000-0000B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03" name="Immagine 702" descr="http://demaco.consob/ArchiflowWeb/images/indicator.gif">
          <a:extLst>
            <a:ext uri="{FF2B5EF4-FFF2-40B4-BE49-F238E27FC236}">
              <a16:creationId xmlns:a16="http://schemas.microsoft.com/office/drawing/2014/main" id="{00000000-0008-0000-0000-0000B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04" name="Immagine 703" descr="http://demaco.consob/ArchiflowWeb/images/indicator.gif">
          <a:extLst>
            <a:ext uri="{FF2B5EF4-FFF2-40B4-BE49-F238E27FC236}">
              <a16:creationId xmlns:a16="http://schemas.microsoft.com/office/drawing/2014/main" id="{00000000-0008-0000-0000-0000C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05" name="Immagine 704" descr="http://demaco.consob/ArchiflowWeb/images/indicator.gif">
          <a:extLst>
            <a:ext uri="{FF2B5EF4-FFF2-40B4-BE49-F238E27FC236}">
              <a16:creationId xmlns:a16="http://schemas.microsoft.com/office/drawing/2014/main" id="{00000000-0008-0000-0000-0000C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06" name="Immagine 705" descr="http://demaco.consob/ArchiflowWeb/images/indicator.gif">
          <a:extLst>
            <a:ext uri="{FF2B5EF4-FFF2-40B4-BE49-F238E27FC236}">
              <a16:creationId xmlns:a16="http://schemas.microsoft.com/office/drawing/2014/main" id="{00000000-0008-0000-0000-0000C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07" name="Immagine 706" descr="http://demaco.consob/ArchiflowWeb/images/indicator.gif">
          <a:extLst>
            <a:ext uri="{FF2B5EF4-FFF2-40B4-BE49-F238E27FC236}">
              <a16:creationId xmlns:a16="http://schemas.microsoft.com/office/drawing/2014/main" id="{00000000-0008-0000-0000-0000C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08" name="Immagine 707" descr="http://demaco.consob/ArchiflowWeb/images/indicator.gif">
          <a:extLst>
            <a:ext uri="{FF2B5EF4-FFF2-40B4-BE49-F238E27FC236}">
              <a16:creationId xmlns:a16="http://schemas.microsoft.com/office/drawing/2014/main" id="{00000000-0008-0000-0000-0000C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09" name="Immagine 708" descr="http://demaco.consob/ArchiflowWeb/images/indicator.gif">
          <a:extLst>
            <a:ext uri="{FF2B5EF4-FFF2-40B4-BE49-F238E27FC236}">
              <a16:creationId xmlns:a16="http://schemas.microsoft.com/office/drawing/2014/main" id="{00000000-0008-0000-0000-0000C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0" name="Immagine 709" descr="http://demaco.consob/ArchiflowWeb/images/indicator.gif">
          <a:extLst>
            <a:ext uri="{FF2B5EF4-FFF2-40B4-BE49-F238E27FC236}">
              <a16:creationId xmlns:a16="http://schemas.microsoft.com/office/drawing/2014/main" id="{00000000-0008-0000-0000-0000C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1" name="Immagine 710" descr="http://demaco.consob/ArchiflowWeb/images/indicator.gif">
          <a:extLst>
            <a:ext uri="{FF2B5EF4-FFF2-40B4-BE49-F238E27FC236}">
              <a16:creationId xmlns:a16="http://schemas.microsoft.com/office/drawing/2014/main" id="{00000000-0008-0000-0000-0000C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2" name="Immagine 711" descr="http://demaco.consob/ArchiflowWeb/images/indicator.gif">
          <a:extLst>
            <a:ext uri="{FF2B5EF4-FFF2-40B4-BE49-F238E27FC236}">
              <a16:creationId xmlns:a16="http://schemas.microsoft.com/office/drawing/2014/main" id="{00000000-0008-0000-0000-0000C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3" name="Immagine 712" descr="http://demaco.consob/ArchiflowWeb/images/indicator.gif">
          <a:extLst>
            <a:ext uri="{FF2B5EF4-FFF2-40B4-BE49-F238E27FC236}">
              <a16:creationId xmlns:a16="http://schemas.microsoft.com/office/drawing/2014/main" id="{00000000-0008-0000-0000-0000C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4" name="Immagine 713" descr="http://demaco.consob/ArchiflowWeb/images/indicator.gif">
          <a:extLst>
            <a:ext uri="{FF2B5EF4-FFF2-40B4-BE49-F238E27FC236}">
              <a16:creationId xmlns:a16="http://schemas.microsoft.com/office/drawing/2014/main" id="{00000000-0008-0000-0000-0000C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5" name="Immagine 714" descr="http://demaco.consob/ArchiflowWeb/images/indicator.gif">
          <a:extLst>
            <a:ext uri="{FF2B5EF4-FFF2-40B4-BE49-F238E27FC236}">
              <a16:creationId xmlns:a16="http://schemas.microsoft.com/office/drawing/2014/main" id="{00000000-0008-0000-0000-0000C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6" name="Immagine 715" descr="http://demaco.consob/ArchiflowWeb/images/indicator.gif">
          <a:extLst>
            <a:ext uri="{FF2B5EF4-FFF2-40B4-BE49-F238E27FC236}">
              <a16:creationId xmlns:a16="http://schemas.microsoft.com/office/drawing/2014/main" id="{00000000-0008-0000-0000-0000C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7" name="Immagine 716" descr="http://demaco.consob/ArchiflowWeb/images/indicator.gif">
          <a:extLst>
            <a:ext uri="{FF2B5EF4-FFF2-40B4-BE49-F238E27FC236}">
              <a16:creationId xmlns:a16="http://schemas.microsoft.com/office/drawing/2014/main" id="{00000000-0008-0000-0000-0000C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8" name="Immagine 717" descr="http://demaco.consob/ArchiflowWeb/images/indicator.gif">
          <a:extLst>
            <a:ext uri="{FF2B5EF4-FFF2-40B4-BE49-F238E27FC236}">
              <a16:creationId xmlns:a16="http://schemas.microsoft.com/office/drawing/2014/main" id="{00000000-0008-0000-0000-0000C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19" name="Immagine 718" descr="http://demaco.consob/ArchiflowWeb/images/indicator.gif">
          <a:extLst>
            <a:ext uri="{FF2B5EF4-FFF2-40B4-BE49-F238E27FC236}">
              <a16:creationId xmlns:a16="http://schemas.microsoft.com/office/drawing/2014/main" id="{00000000-0008-0000-0000-0000C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20" name="Immagine 719" descr="http://demaco.consob/ArchiflowWeb/images/indicator.gif">
          <a:extLst>
            <a:ext uri="{FF2B5EF4-FFF2-40B4-BE49-F238E27FC236}">
              <a16:creationId xmlns:a16="http://schemas.microsoft.com/office/drawing/2014/main" id="{00000000-0008-0000-0000-0000D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21" name="Immagine 720" descr="http://demaco.consob/ArchiflowWeb/images/indicator.gif">
          <a:extLst>
            <a:ext uri="{FF2B5EF4-FFF2-40B4-BE49-F238E27FC236}">
              <a16:creationId xmlns:a16="http://schemas.microsoft.com/office/drawing/2014/main" id="{00000000-0008-0000-0000-0000D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22" name="Immagine 721" descr="http://demaco.consob/ArchiflowWeb/images/indicator.gif">
          <a:extLst>
            <a:ext uri="{FF2B5EF4-FFF2-40B4-BE49-F238E27FC236}">
              <a16:creationId xmlns:a16="http://schemas.microsoft.com/office/drawing/2014/main" id="{00000000-0008-0000-0000-0000D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23" name="Immagine 722" descr="http://demaco.consob/ArchiflowWeb/images/indicator.gif">
          <a:extLst>
            <a:ext uri="{FF2B5EF4-FFF2-40B4-BE49-F238E27FC236}">
              <a16:creationId xmlns:a16="http://schemas.microsoft.com/office/drawing/2014/main" id="{00000000-0008-0000-0000-0000D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24" name="Immagine 723" descr="http://demaco.consob/ArchiflowWeb/images/indicator.gif">
          <a:extLst>
            <a:ext uri="{FF2B5EF4-FFF2-40B4-BE49-F238E27FC236}">
              <a16:creationId xmlns:a16="http://schemas.microsoft.com/office/drawing/2014/main" id="{00000000-0008-0000-0000-0000D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25" name="Immagine 724" descr="http://demaco.consob/ArchiflowWeb/images/indicator.gif">
          <a:extLst>
            <a:ext uri="{FF2B5EF4-FFF2-40B4-BE49-F238E27FC236}">
              <a16:creationId xmlns:a16="http://schemas.microsoft.com/office/drawing/2014/main" id="{00000000-0008-0000-0000-0000D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26" name="Immagine 725" descr="http://demaco.consob/ArchiflowWeb/images/indicator.gif">
          <a:extLst>
            <a:ext uri="{FF2B5EF4-FFF2-40B4-BE49-F238E27FC236}">
              <a16:creationId xmlns:a16="http://schemas.microsoft.com/office/drawing/2014/main" id="{00000000-0008-0000-0000-0000D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27" name="Immagine 726" descr="http://demaco.consob/ArchiflowWeb/images/indicator.gif">
          <a:extLst>
            <a:ext uri="{FF2B5EF4-FFF2-40B4-BE49-F238E27FC236}">
              <a16:creationId xmlns:a16="http://schemas.microsoft.com/office/drawing/2014/main" id="{00000000-0008-0000-0000-0000D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28" name="Immagine 727" descr="http://demaco.consob/ArchiflowWeb/images/indicator.gif">
          <a:extLst>
            <a:ext uri="{FF2B5EF4-FFF2-40B4-BE49-F238E27FC236}">
              <a16:creationId xmlns:a16="http://schemas.microsoft.com/office/drawing/2014/main" id="{00000000-0008-0000-0000-0000D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29" name="Immagine 728" descr="http://demaco.consob/ArchiflowWeb/images/indicator.gif">
          <a:extLst>
            <a:ext uri="{FF2B5EF4-FFF2-40B4-BE49-F238E27FC236}">
              <a16:creationId xmlns:a16="http://schemas.microsoft.com/office/drawing/2014/main" id="{00000000-0008-0000-0000-0000D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30" name="Immagine 729" descr="http://demaco.consob/ArchiflowWeb/images/indicator.gif">
          <a:extLst>
            <a:ext uri="{FF2B5EF4-FFF2-40B4-BE49-F238E27FC236}">
              <a16:creationId xmlns:a16="http://schemas.microsoft.com/office/drawing/2014/main" id="{00000000-0008-0000-0000-0000D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31" name="Immagine 730" descr="http://demaco.consob/ArchiflowWeb/images/indicator.gif">
          <a:extLst>
            <a:ext uri="{FF2B5EF4-FFF2-40B4-BE49-F238E27FC236}">
              <a16:creationId xmlns:a16="http://schemas.microsoft.com/office/drawing/2014/main" id="{00000000-0008-0000-0000-0000D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32" name="Immagine 731" descr="http://demaco.consob/ArchiflowWeb/images/indicator.gif">
          <a:extLst>
            <a:ext uri="{FF2B5EF4-FFF2-40B4-BE49-F238E27FC236}">
              <a16:creationId xmlns:a16="http://schemas.microsoft.com/office/drawing/2014/main" id="{00000000-0008-0000-0000-0000D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33" name="Immagine 732" descr="http://demaco.consob/ArchiflowWeb/images/indicator.gif">
          <a:extLst>
            <a:ext uri="{FF2B5EF4-FFF2-40B4-BE49-F238E27FC236}">
              <a16:creationId xmlns:a16="http://schemas.microsoft.com/office/drawing/2014/main" id="{00000000-0008-0000-0000-0000D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34" name="Immagine 733" descr="http://demaco.consob/ArchiflowWeb/images/indicator.gif">
          <a:extLst>
            <a:ext uri="{FF2B5EF4-FFF2-40B4-BE49-F238E27FC236}">
              <a16:creationId xmlns:a16="http://schemas.microsoft.com/office/drawing/2014/main" id="{00000000-0008-0000-0000-0000D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35" name="Immagine 734" descr="http://demaco.consob/ArchiflowWeb/images/indicator.gif">
          <a:extLst>
            <a:ext uri="{FF2B5EF4-FFF2-40B4-BE49-F238E27FC236}">
              <a16:creationId xmlns:a16="http://schemas.microsoft.com/office/drawing/2014/main" id="{00000000-0008-0000-0000-0000D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36" name="Immagine 735" descr="http://demaco.consob/ArchiflowWeb/images/indicator.gif">
          <a:extLst>
            <a:ext uri="{FF2B5EF4-FFF2-40B4-BE49-F238E27FC236}">
              <a16:creationId xmlns:a16="http://schemas.microsoft.com/office/drawing/2014/main" id="{00000000-0008-0000-0000-0000E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37" name="Immagine 736" descr="http://demaco.consob/ArchiflowWeb/images/indicator.gif">
          <a:extLst>
            <a:ext uri="{FF2B5EF4-FFF2-40B4-BE49-F238E27FC236}">
              <a16:creationId xmlns:a16="http://schemas.microsoft.com/office/drawing/2014/main" id="{00000000-0008-0000-0000-0000E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38" name="Immagine 737" descr="http://demaco.consob/ArchiflowWeb/images/indicator.gif">
          <a:extLst>
            <a:ext uri="{FF2B5EF4-FFF2-40B4-BE49-F238E27FC236}">
              <a16:creationId xmlns:a16="http://schemas.microsoft.com/office/drawing/2014/main" id="{00000000-0008-0000-0000-0000E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39" name="Immagine 738" descr="http://demaco.consob/ArchiflowWeb/images/indicator.gif">
          <a:extLst>
            <a:ext uri="{FF2B5EF4-FFF2-40B4-BE49-F238E27FC236}">
              <a16:creationId xmlns:a16="http://schemas.microsoft.com/office/drawing/2014/main" id="{00000000-0008-0000-0000-0000E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40" name="Immagine 739" descr="http://demaco.consob/ArchiflowWeb/images/indicator.gif">
          <a:extLst>
            <a:ext uri="{FF2B5EF4-FFF2-40B4-BE49-F238E27FC236}">
              <a16:creationId xmlns:a16="http://schemas.microsoft.com/office/drawing/2014/main" id="{00000000-0008-0000-0000-0000E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41" name="Immagine 740" descr="http://demaco.consob/ArchiflowWeb/images/indicator.gif">
          <a:extLst>
            <a:ext uri="{FF2B5EF4-FFF2-40B4-BE49-F238E27FC236}">
              <a16:creationId xmlns:a16="http://schemas.microsoft.com/office/drawing/2014/main" id="{00000000-0008-0000-0000-0000E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42" name="Immagine 741" descr="http://demaco.consob/ArchiflowWeb/images/indicator.gif">
          <a:extLst>
            <a:ext uri="{FF2B5EF4-FFF2-40B4-BE49-F238E27FC236}">
              <a16:creationId xmlns:a16="http://schemas.microsoft.com/office/drawing/2014/main" id="{00000000-0008-0000-0000-0000E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43" name="Immagine 742" descr="http://demaco.consob/ArchiflowWeb/images/indicator.gif">
          <a:extLst>
            <a:ext uri="{FF2B5EF4-FFF2-40B4-BE49-F238E27FC236}">
              <a16:creationId xmlns:a16="http://schemas.microsoft.com/office/drawing/2014/main" id="{00000000-0008-0000-0000-0000E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44" name="Immagine 743" descr="http://demaco.consob/ArchiflowWeb/images/indicator.gif">
          <a:extLst>
            <a:ext uri="{FF2B5EF4-FFF2-40B4-BE49-F238E27FC236}">
              <a16:creationId xmlns:a16="http://schemas.microsoft.com/office/drawing/2014/main" id="{00000000-0008-0000-0000-0000E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45" name="Immagine 744" descr="http://demaco.consob/ArchiflowWeb/images/indicator.gif">
          <a:extLst>
            <a:ext uri="{FF2B5EF4-FFF2-40B4-BE49-F238E27FC236}">
              <a16:creationId xmlns:a16="http://schemas.microsoft.com/office/drawing/2014/main" id="{00000000-0008-0000-0000-0000E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46" name="Immagine 745" descr="http://demaco.consob/ArchiflowWeb/images/indicator.gif">
          <a:extLst>
            <a:ext uri="{FF2B5EF4-FFF2-40B4-BE49-F238E27FC236}">
              <a16:creationId xmlns:a16="http://schemas.microsoft.com/office/drawing/2014/main" id="{00000000-0008-0000-0000-0000E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47" name="Immagine 746" descr="http://demaco.consob/ArchiflowWeb/images/indicator.gif">
          <a:extLst>
            <a:ext uri="{FF2B5EF4-FFF2-40B4-BE49-F238E27FC236}">
              <a16:creationId xmlns:a16="http://schemas.microsoft.com/office/drawing/2014/main" id="{00000000-0008-0000-0000-0000E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48" name="Immagine 747" descr="http://demaco.consob/ArchiflowWeb/images/indicator.gif">
          <a:extLst>
            <a:ext uri="{FF2B5EF4-FFF2-40B4-BE49-F238E27FC236}">
              <a16:creationId xmlns:a16="http://schemas.microsoft.com/office/drawing/2014/main" id="{00000000-0008-0000-0000-0000E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49" name="Immagine 748" descr="http://demaco.consob/ArchiflowWeb/images/indicator.gif">
          <a:extLst>
            <a:ext uri="{FF2B5EF4-FFF2-40B4-BE49-F238E27FC236}">
              <a16:creationId xmlns:a16="http://schemas.microsoft.com/office/drawing/2014/main" id="{00000000-0008-0000-0000-0000E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50" name="Immagine 749" descr="http://demaco.consob/ArchiflowWeb/images/indicator.gif">
          <a:extLst>
            <a:ext uri="{FF2B5EF4-FFF2-40B4-BE49-F238E27FC236}">
              <a16:creationId xmlns:a16="http://schemas.microsoft.com/office/drawing/2014/main" id="{00000000-0008-0000-0000-0000E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51" name="Immagine 750" descr="http://demaco.consob/ArchiflowWeb/images/indicator.gif">
          <a:extLst>
            <a:ext uri="{FF2B5EF4-FFF2-40B4-BE49-F238E27FC236}">
              <a16:creationId xmlns:a16="http://schemas.microsoft.com/office/drawing/2014/main" id="{00000000-0008-0000-0000-0000E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52" name="Immagine 751" descr="http://demaco.consob/ArchiflowWeb/images/indicator.gif">
          <a:extLst>
            <a:ext uri="{FF2B5EF4-FFF2-40B4-BE49-F238E27FC236}">
              <a16:creationId xmlns:a16="http://schemas.microsoft.com/office/drawing/2014/main" id="{00000000-0008-0000-0000-0000F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53" name="Immagine 752" descr="http://demaco.consob/ArchiflowWeb/images/indicator.gif">
          <a:extLst>
            <a:ext uri="{FF2B5EF4-FFF2-40B4-BE49-F238E27FC236}">
              <a16:creationId xmlns:a16="http://schemas.microsoft.com/office/drawing/2014/main" id="{00000000-0008-0000-0000-0000F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54" name="Immagine 753" descr="http://demaco.consob/ArchiflowWeb/images/indicator.gif">
          <a:extLst>
            <a:ext uri="{FF2B5EF4-FFF2-40B4-BE49-F238E27FC236}">
              <a16:creationId xmlns:a16="http://schemas.microsoft.com/office/drawing/2014/main" id="{00000000-0008-0000-0000-0000F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55" name="Immagine 754" descr="http://demaco.consob/ArchiflowWeb/images/indicator.gif">
          <a:extLst>
            <a:ext uri="{FF2B5EF4-FFF2-40B4-BE49-F238E27FC236}">
              <a16:creationId xmlns:a16="http://schemas.microsoft.com/office/drawing/2014/main" id="{00000000-0008-0000-0000-0000F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56" name="Immagine 755" descr="http://demaco.consob/ArchiflowWeb/images/indicator.gif">
          <a:extLst>
            <a:ext uri="{FF2B5EF4-FFF2-40B4-BE49-F238E27FC236}">
              <a16:creationId xmlns:a16="http://schemas.microsoft.com/office/drawing/2014/main" id="{00000000-0008-0000-0000-0000F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57" name="Immagine 756" descr="http://demaco.consob/ArchiflowWeb/images/indicator.gif">
          <a:extLst>
            <a:ext uri="{FF2B5EF4-FFF2-40B4-BE49-F238E27FC236}">
              <a16:creationId xmlns:a16="http://schemas.microsoft.com/office/drawing/2014/main" id="{00000000-0008-0000-0000-0000F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58" name="Immagine 757" descr="http://demaco.consob/ArchiflowWeb/images/indicator.gif">
          <a:extLst>
            <a:ext uri="{FF2B5EF4-FFF2-40B4-BE49-F238E27FC236}">
              <a16:creationId xmlns:a16="http://schemas.microsoft.com/office/drawing/2014/main" id="{00000000-0008-0000-0000-0000F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59" name="Immagine 758" descr="http://demaco.consob/ArchiflowWeb/images/indicator.gif">
          <a:extLst>
            <a:ext uri="{FF2B5EF4-FFF2-40B4-BE49-F238E27FC236}">
              <a16:creationId xmlns:a16="http://schemas.microsoft.com/office/drawing/2014/main" id="{00000000-0008-0000-0000-0000F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0" name="Immagine 759" descr="http://demaco.consob/ArchiflowWeb/images/indicator.gif">
          <a:extLst>
            <a:ext uri="{FF2B5EF4-FFF2-40B4-BE49-F238E27FC236}">
              <a16:creationId xmlns:a16="http://schemas.microsoft.com/office/drawing/2014/main" id="{00000000-0008-0000-0000-0000F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61" name="Immagine 760" descr="http://demaco.consob/ArchiflowWeb/images/indicator.gif">
          <a:extLst>
            <a:ext uri="{FF2B5EF4-FFF2-40B4-BE49-F238E27FC236}">
              <a16:creationId xmlns:a16="http://schemas.microsoft.com/office/drawing/2014/main" id="{00000000-0008-0000-0000-0000F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2" name="Immagine 761" descr="http://demaco.consob/ArchiflowWeb/images/indicator.gif">
          <a:extLst>
            <a:ext uri="{FF2B5EF4-FFF2-40B4-BE49-F238E27FC236}">
              <a16:creationId xmlns:a16="http://schemas.microsoft.com/office/drawing/2014/main" id="{00000000-0008-0000-0000-0000F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3" name="Immagine 762" descr="http://demaco.consob/ArchiflowWeb/images/indicator.gif">
          <a:extLst>
            <a:ext uri="{FF2B5EF4-FFF2-40B4-BE49-F238E27FC236}">
              <a16:creationId xmlns:a16="http://schemas.microsoft.com/office/drawing/2014/main" id="{00000000-0008-0000-0000-0000F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4" name="Immagine 763" descr="http://demaco.consob/ArchiflowWeb/images/indicator.gif">
          <a:extLst>
            <a:ext uri="{FF2B5EF4-FFF2-40B4-BE49-F238E27FC236}">
              <a16:creationId xmlns:a16="http://schemas.microsoft.com/office/drawing/2014/main" id="{00000000-0008-0000-0000-0000F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5" name="Immagine 764" descr="http://demaco.consob/ArchiflowWeb/images/indicator.gif">
          <a:extLst>
            <a:ext uri="{FF2B5EF4-FFF2-40B4-BE49-F238E27FC236}">
              <a16:creationId xmlns:a16="http://schemas.microsoft.com/office/drawing/2014/main" id="{00000000-0008-0000-0000-0000F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6" name="Immagine 765" descr="http://demaco.consob/ArchiflowWeb/images/indicator.gif">
          <a:extLst>
            <a:ext uri="{FF2B5EF4-FFF2-40B4-BE49-F238E27FC236}">
              <a16:creationId xmlns:a16="http://schemas.microsoft.com/office/drawing/2014/main" id="{00000000-0008-0000-0000-0000F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7" name="Immagine 766" descr="http://demaco.consob/ArchiflowWeb/images/indicator.gif">
          <a:extLst>
            <a:ext uri="{FF2B5EF4-FFF2-40B4-BE49-F238E27FC236}">
              <a16:creationId xmlns:a16="http://schemas.microsoft.com/office/drawing/2014/main" id="{00000000-0008-0000-0000-0000F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8" name="Immagine 767" descr="http://demaco.consob/ArchiflowWeb/images/indicator.gif">
          <a:extLst>
            <a:ext uri="{FF2B5EF4-FFF2-40B4-BE49-F238E27FC236}">
              <a16:creationId xmlns:a16="http://schemas.microsoft.com/office/drawing/2014/main" id="{00000000-0008-0000-0000-00000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69" name="Immagine 768" descr="http://demaco.consob/ArchiflowWeb/images/indicator.gif">
          <a:extLst>
            <a:ext uri="{FF2B5EF4-FFF2-40B4-BE49-F238E27FC236}">
              <a16:creationId xmlns:a16="http://schemas.microsoft.com/office/drawing/2014/main" id="{00000000-0008-0000-0000-00000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0" name="Immagine 769" descr="http://demaco.consob/ArchiflowWeb/images/indicator.gif">
          <a:extLst>
            <a:ext uri="{FF2B5EF4-FFF2-40B4-BE49-F238E27FC236}">
              <a16:creationId xmlns:a16="http://schemas.microsoft.com/office/drawing/2014/main" id="{00000000-0008-0000-0000-00000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1" name="Immagine 770" descr="http://demaco.consob/ArchiflowWeb/images/indicator.gif">
          <a:extLst>
            <a:ext uri="{FF2B5EF4-FFF2-40B4-BE49-F238E27FC236}">
              <a16:creationId xmlns:a16="http://schemas.microsoft.com/office/drawing/2014/main" id="{00000000-0008-0000-0000-00000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2" name="Immagine 771" descr="http://demaco.consob/ArchiflowWeb/images/indicator.gif">
          <a:extLst>
            <a:ext uri="{FF2B5EF4-FFF2-40B4-BE49-F238E27FC236}">
              <a16:creationId xmlns:a16="http://schemas.microsoft.com/office/drawing/2014/main" id="{00000000-0008-0000-0000-00000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3" name="Immagine 772" descr="http://demaco.consob/ArchiflowWeb/images/indicator.gif">
          <a:extLst>
            <a:ext uri="{FF2B5EF4-FFF2-40B4-BE49-F238E27FC236}">
              <a16:creationId xmlns:a16="http://schemas.microsoft.com/office/drawing/2014/main" id="{00000000-0008-0000-0000-00000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4" name="Immagine 773" descr="http://demaco.consob/ArchiflowWeb/images/indicator.gif">
          <a:extLst>
            <a:ext uri="{FF2B5EF4-FFF2-40B4-BE49-F238E27FC236}">
              <a16:creationId xmlns:a16="http://schemas.microsoft.com/office/drawing/2014/main" id="{00000000-0008-0000-0000-00000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5" name="Immagine 774" descr="http://demaco.consob/ArchiflowWeb/images/indicator.gif">
          <a:extLst>
            <a:ext uri="{FF2B5EF4-FFF2-40B4-BE49-F238E27FC236}">
              <a16:creationId xmlns:a16="http://schemas.microsoft.com/office/drawing/2014/main" id="{00000000-0008-0000-0000-00000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6" name="Immagine 775" descr="http://demaco.consob/ArchiflowWeb/images/indicator.gif">
          <a:extLst>
            <a:ext uri="{FF2B5EF4-FFF2-40B4-BE49-F238E27FC236}">
              <a16:creationId xmlns:a16="http://schemas.microsoft.com/office/drawing/2014/main" id="{00000000-0008-0000-0000-00000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7" name="Immagine 776" descr="http://demaco.consob/ArchiflowWeb/images/indicator.gif">
          <a:extLst>
            <a:ext uri="{FF2B5EF4-FFF2-40B4-BE49-F238E27FC236}">
              <a16:creationId xmlns:a16="http://schemas.microsoft.com/office/drawing/2014/main" id="{00000000-0008-0000-0000-00000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8" name="Immagine 777" descr="http://demaco.consob/ArchiflowWeb/images/indicator.gif">
          <a:extLst>
            <a:ext uri="{FF2B5EF4-FFF2-40B4-BE49-F238E27FC236}">
              <a16:creationId xmlns:a16="http://schemas.microsoft.com/office/drawing/2014/main" id="{00000000-0008-0000-0000-00000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79" name="Immagine 778" descr="http://demaco.consob/ArchiflowWeb/images/indicator.gif">
          <a:extLst>
            <a:ext uri="{FF2B5EF4-FFF2-40B4-BE49-F238E27FC236}">
              <a16:creationId xmlns:a16="http://schemas.microsoft.com/office/drawing/2014/main" id="{00000000-0008-0000-0000-00000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80" name="Immagine 779" descr="http://demaco.consob/ArchiflowWeb/images/indicator.gif">
          <a:extLst>
            <a:ext uri="{FF2B5EF4-FFF2-40B4-BE49-F238E27FC236}">
              <a16:creationId xmlns:a16="http://schemas.microsoft.com/office/drawing/2014/main" id="{00000000-0008-0000-0000-00000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81" name="Immagine 780" descr="http://demaco.consob/ArchiflowWeb/images/indicator.gif">
          <a:extLst>
            <a:ext uri="{FF2B5EF4-FFF2-40B4-BE49-F238E27FC236}">
              <a16:creationId xmlns:a16="http://schemas.microsoft.com/office/drawing/2014/main" id="{00000000-0008-0000-0000-00000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82" name="Immagine 781" descr="http://demaco.consob/ArchiflowWeb/images/indicator.gif">
          <a:extLst>
            <a:ext uri="{FF2B5EF4-FFF2-40B4-BE49-F238E27FC236}">
              <a16:creationId xmlns:a16="http://schemas.microsoft.com/office/drawing/2014/main" id="{00000000-0008-0000-0000-00000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83" name="Immagine 782" descr="http://demaco.consob/ArchiflowWeb/images/indicator.gif">
          <a:extLst>
            <a:ext uri="{FF2B5EF4-FFF2-40B4-BE49-F238E27FC236}">
              <a16:creationId xmlns:a16="http://schemas.microsoft.com/office/drawing/2014/main" id="{00000000-0008-0000-0000-00000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84" name="Immagine 783" descr="http://demaco.consob/ArchiflowWeb/images/indicator.gif">
          <a:extLst>
            <a:ext uri="{FF2B5EF4-FFF2-40B4-BE49-F238E27FC236}">
              <a16:creationId xmlns:a16="http://schemas.microsoft.com/office/drawing/2014/main" id="{00000000-0008-0000-0000-00001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85" name="Immagine 784" descr="http://demaco.consob/ArchiflowWeb/images/indicator.gif">
          <a:extLst>
            <a:ext uri="{FF2B5EF4-FFF2-40B4-BE49-F238E27FC236}">
              <a16:creationId xmlns:a16="http://schemas.microsoft.com/office/drawing/2014/main" id="{00000000-0008-0000-0000-00001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86" name="Immagine 785" descr="http://demaco.consob/ArchiflowWeb/images/indicator.gif">
          <a:extLst>
            <a:ext uri="{FF2B5EF4-FFF2-40B4-BE49-F238E27FC236}">
              <a16:creationId xmlns:a16="http://schemas.microsoft.com/office/drawing/2014/main" id="{00000000-0008-0000-0000-00001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87" name="Immagine 786" descr="http://demaco.consob/ArchiflowWeb/images/indicator.gif">
          <a:extLst>
            <a:ext uri="{FF2B5EF4-FFF2-40B4-BE49-F238E27FC236}">
              <a16:creationId xmlns:a16="http://schemas.microsoft.com/office/drawing/2014/main" id="{00000000-0008-0000-0000-00001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88" name="Immagine 787" descr="http://demaco.consob/ArchiflowWeb/images/indicator.gif">
          <a:extLst>
            <a:ext uri="{FF2B5EF4-FFF2-40B4-BE49-F238E27FC236}">
              <a16:creationId xmlns:a16="http://schemas.microsoft.com/office/drawing/2014/main" id="{00000000-0008-0000-0000-00001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89" name="Immagine 788" descr="http://demaco.consob/ArchiflowWeb/images/indicator.gif">
          <a:extLst>
            <a:ext uri="{FF2B5EF4-FFF2-40B4-BE49-F238E27FC236}">
              <a16:creationId xmlns:a16="http://schemas.microsoft.com/office/drawing/2014/main" id="{00000000-0008-0000-0000-00001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90" name="Immagine 789" descr="http://demaco.consob/ArchiflowWeb/images/indicator.gif">
          <a:extLst>
            <a:ext uri="{FF2B5EF4-FFF2-40B4-BE49-F238E27FC236}">
              <a16:creationId xmlns:a16="http://schemas.microsoft.com/office/drawing/2014/main" id="{00000000-0008-0000-0000-00001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91" name="Immagine 790" descr="http://demaco.consob/ArchiflowWeb/images/indicator.gif">
          <a:extLst>
            <a:ext uri="{FF2B5EF4-FFF2-40B4-BE49-F238E27FC236}">
              <a16:creationId xmlns:a16="http://schemas.microsoft.com/office/drawing/2014/main" id="{00000000-0008-0000-0000-00001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92" name="Immagine 791" descr="http://demaco.consob/ArchiflowWeb/images/indicator.gif">
          <a:extLst>
            <a:ext uri="{FF2B5EF4-FFF2-40B4-BE49-F238E27FC236}">
              <a16:creationId xmlns:a16="http://schemas.microsoft.com/office/drawing/2014/main" id="{00000000-0008-0000-0000-00001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93" name="Immagine 792" descr="http://demaco.consob/ArchiflowWeb/images/indicator.gif">
          <a:extLst>
            <a:ext uri="{FF2B5EF4-FFF2-40B4-BE49-F238E27FC236}">
              <a16:creationId xmlns:a16="http://schemas.microsoft.com/office/drawing/2014/main" id="{00000000-0008-0000-0000-00001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94" name="Immagine 793" descr="http://demaco.consob/ArchiflowWeb/images/indicator.gif">
          <a:extLst>
            <a:ext uri="{FF2B5EF4-FFF2-40B4-BE49-F238E27FC236}">
              <a16:creationId xmlns:a16="http://schemas.microsoft.com/office/drawing/2014/main" id="{00000000-0008-0000-0000-00001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95" name="Immagine 794" descr="http://demaco.consob/ArchiflowWeb/images/indicator.gif">
          <a:extLst>
            <a:ext uri="{FF2B5EF4-FFF2-40B4-BE49-F238E27FC236}">
              <a16:creationId xmlns:a16="http://schemas.microsoft.com/office/drawing/2014/main" id="{00000000-0008-0000-0000-00001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96" name="Immagine 795" descr="http://demaco.consob/ArchiflowWeb/images/indicator.gif">
          <a:extLst>
            <a:ext uri="{FF2B5EF4-FFF2-40B4-BE49-F238E27FC236}">
              <a16:creationId xmlns:a16="http://schemas.microsoft.com/office/drawing/2014/main" id="{00000000-0008-0000-0000-00001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97" name="Immagine 796" descr="http://demaco.consob/ArchiflowWeb/images/indicator.gif">
          <a:extLst>
            <a:ext uri="{FF2B5EF4-FFF2-40B4-BE49-F238E27FC236}">
              <a16:creationId xmlns:a16="http://schemas.microsoft.com/office/drawing/2014/main" id="{00000000-0008-0000-0000-00001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798" name="Immagine 797" descr="http://demaco.consob/ArchiflowWeb/images/indicator.gif">
          <a:extLst>
            <a:ext uri="{FF2B5EF4-FFF2-40B4-BE49-F238E27FC236}">
              <a16:creationId xmlns:a16="http://schemas.microsoft.com/office/drawing/2014/main" id="{00000000-0008-0000-0000-00001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799" name="Immagine 798" descr="http://demaco.consob/ArchiflowWeb/images/indicator.gif">
          <a:extLst>
            <a:ext uri="{FF2B5EF4-FFF2-40B4-BE49-F238E27FC236}">
              <a16:creationId xmlns:a16="http://schemas.microsoft.com/office/drawing/2014/main" id="{00000000-0008-0000-0000-00001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00" name="Immagine 799" descr="http://demaco.consob/ArchiflowWeb/images/indicator.gif">
          <a:extLst>
            <a:ext uri="{FF2B5EF4-FFF2-40B4-BE49-F238E27FC236}">
              <a16:creationId xmlns:a16="http://schemas.microsoft.com/office/drawing/2014/main" id="{00000000-0008-0000-0000-00002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01" name="Immagine 800" descr="http://demaco.consob/ArchiflowWeb/images/indicator.gif">
          <a:extLst>
            <a:ext uri="{FF2B5EF4-FFF2-40B4-BE49-F238E27FC236}">
              <a16:creationId xmlns:a16="http://schemas.microsoft.com/office/drawing/2014/main" id="{00000000-0008-0000-0000-00002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02" name="Immagine 801" descr="http://demaco.consob/ArchiflowWeb/images/indicator.gif">
          <a:extLst>
            <a:ext uri="{FF2B5EF4-FFF2-40B4-BE49-F238E27FC236}">
              <a16:creationId xmlns:a16="http://schemas.microsoft.com/office/drawing/2014/main" id="{00000000-0008-0000-0000-00002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03" name="Immagine 802" descr="http://demaco.consob/ArchiflowWeb/images/indicator.gif">
          <a:extLst>
            <a:ext uri="{FF2B5EF4-FFF2-40B4-BE49-F238E27FC236}">
              <a16:creationId xmlns:a16="http://schemas.microsoft.com/office/drawing/2014/main" id="{00000000-0008-0000-0000-00002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04" name="Immagine 803" descr="http://demaco.consob/ArchiflowWeb/images/indicator.gif">
          <a:extLst>
            <a:ext uri="{FF2B5EF4-FFF2-40B4-BE49-F238E27FC236}">
              <a16:creationId xmlns:a16="http://schemas.microsoft.com/office/drawing/2014/main" id="{00000000-0008-0000-0000-00002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05" name="Immagine 804" descr="http://demaco.consob/ArchiflowWeb/images/indicator.gif">
          <a:extLst>
            <a:ext uri="{FF2B5EF4-FFF2-40B4-BE49-F238E27FC236}">
              <a16:creationId xmlns:a16="http://schemas.microsoft.com/office/drawing/2014/main" id="{00000000-0008-0000-0000-00002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06" name="Immagine 805" descr="http://demaco.consob/ArchiflowWeb/images/indicator.gif">
          <a:extLst>
            <a:ext uri="{FF2B5EF4-FFF2-40B4-BE49-F238E27FC236}">
              <a16:creationId xmlns:a16="http://schemas.microsoft.com/office/drawing/2014/main" id="{00000000-0008-0000-0000-00002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07" name="Immagine 806" descr="http://demaco.consob/ArchiflowWeb/images/indicator.gif">
          <a:extLst>
            <a:ext uri="{FF2B5EF4-FFF2-40B4-BE49-F238E27FC236}">
              <a16:creationId xmlns:a16="http://schemas.microsoft.com/office/drawing/2014/main" id="{00000000-0008-0000-0000-00002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08" name="Immagine 807" descr="http://demaco.consob/ArchiflowWeb/images/indicator.gif">
          <a:extLst>
            <a:ext uri="{FF2B5EF4-FFF2-40B4-BE49-F238E27FC236}">
              <a16:creationId xmlns:a16="http://schemas.microsoft.com/office/drawing/2014/main" id="{00000000-0008-0000-0000-00002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09" name="Immagine 808" descr="http://demaco.consob/ArchiflowWeb/images/indicator.gif">
          <a:extLst>
            <a:ext uri="{FF2B5EF4-FFF2-40B4-BE49-F238E27FC236}">
              <a16:creationId xmlns:a16="http://schemas.microsoft.com/office/drawing/2014/main" id="{00000000-0008-0000-0000-00002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10" name="Immagine 809" descr="http://demaco.consob/ArchiflowWeb/images/indicator.gif">
          <a:extLst>
            <a:ext uri="{FF2B5EF4-FFF2-40B4-BE49-F238E27FC236}">
              <a16:creationId xmlns:a16="http://schemas.microsoft.com/office/drawing/2014/main" id="{00000000-0008-0000-0000-00002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11" name="Immagine 810" descr="http://demaco.consob/ArchiflowWeb/images/indicator.gif">
          <a:extLst>
            <a:ext uri="{FF2B5EF4-FFF2-40B4-BE49-F238E27FC236}">
              <a16:creationId xmlns:a16="http://schemas.microsoft.com/office/drawing/2014/main" id="{00000000-0008-0000-0000-00002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12" name="Immagine 811" descr="http://demaco.consob/ArchiflowWeb/images/indicator.gif">
          <a:extLst>
            <a:ext uri="{FF2B5EF4-FFF2-40B4-BE49-F238E27FC236}">
              <a16:creationId xmlns:a16="http://schemas.microsoft.com/office/drawing/2014/main" id="{00000000-0008-0000-0000-00002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13" name="Immagine 812" descr="http://demaco.consob/ArchiflowWeb/images/indicator.gif">
          <a:extLst>
            <a:ext uri="{FF2B5EF4-FFF2-40B4-BE49-F238E27FC236}">
              <a16:creationId xmlns:a16="http://schemas.microsoft.com/office/drawing/2014/main" id="{00000000-0008-0000-0000-00002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14" name="Immagine 813" descr="http://demaco.consob/ArchiflowWeb/images/indicator.gif">
          <a:extLst>
            <a:ext uri="{FF2B5EF4-FFF2-40B4-BE49-F238E27FC236}">
              <a16:creationId xmlns:a16="http://schemas.microsoft.com/office/drawing/2014/main" id="{00000000-0008-0000-0000-00002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15" name="Immagine 814" descr="http://demaco.consob/ArchiflowWeb/images/indicator.gif">
          <a:extLst>
            <a:ext uri="{FF2B5EF4-FFF2-40B4-BE49-F238E27FC236}">
              <a16:creationId xmlns:a16="http://schemas.microsoft.com/office/drawing/2014/main" id="{00000000-0008-0000-0000-00002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16" name="Immagine 815" descr="http://demaco.consob/ArchiflowWeb/images/indicator.gif">
          <a:extLst>
            <a:ext uri="{FF2B5EF4-FFF2-40B4-BE49-F238E27FC236}">
              <a16:creationId xmlns:a16="http://schemas.microsoft.com/office/drawing/2014/main" id="{00000000-0008-0000-0000-00003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17" name="Immagine 816" descr="http://demaco.consob/ArchiflowWeb/images/indicator.gif">
          <a:extLst>
            <a:ext uri="{FF2B5EF4-FFF2-40B4-BE49-F238E27FC236}">
              <a16:creationId xmlns:a16="http://schemas.microsoft.com/office/drawing/2014/main" id="{00000000-0008-0000-0000-00003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18" name="Immagine 817" descr="http://demaco.consob/ArchiflowWeb/images/indicator.gif">
          <a:extLst>
            <a:ext uri="{FF2B5EF4-FFF2-40B4-BE49-F238E27FC236}">
              <a16:creationId xmlns:a16="http://schemas.microsoft.com/office/drawing/2014/main" id="{00000000-0008-0000-0000-00003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19" name="Immagine 818" descr="http://demaco.consob/ArchiflowWeb/images/indicator.gif">
          <a:extLst>
            <a:ext uri="{FF2B5EF4-FFF2-40B4-BE49-F238E27FC236}">
              <a16:creationId xmlns:a16="http://schemas.microsoft.com/office/drawing/2014/main" id="{00000000-0008-0000-0000-00003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20" name="Immagine 819" descr="http://demaco.consob/ArchiflowWeb/images/indicator.gif">
          <a:extLst>
            <a:ext uri="{FF2B5EF4-FFF2-40B4-BE49-F238E27FC236}">
              <a16:creationId xmlns:a16="http://schemas.microsoft.com/office/drawing/2014/main" id="{00000000-0008-0000-0000-00003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21" name="Immagine 820" descr="http://demaco.consob/ArchiflowWeb/images/indicator.gif">
          <a:extLst>
            <a:ext uri="{FF2B5EF4-FFF2-40B4-BE49-F238E27FC236}">
              <a16:creationId xmlns:a16="http://schemas.microsoft.com/office/drawing/2014/main" id="{00000000-0008-0000-0000-00003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22" name="Immagine 821" descr="http://demaco.consob/ArchiflowWeb/images/indicator.gif">
          <a:extLst>
            <a:ext uri="{FF2B5EF4-FFF2-40B4-BE49-F238E27FC236}">
              <a16:creationId xmlns:a16="http://schemas.microsoft.com/office/drawing/2014/main" id="{00000000-0008-0000-0000-00003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23" name="Immagine 822" descr="http://demaco.consob/ArchiflowWeb/images/indicator.gif">
          <a:extLst>
            <a:ext uri="{FF2B5EF4-FFF2-40B4-BE49-F238E27FC236}">
              <a16:creationId xmlns:a16="http://schemas.microsoft.com/office/drawing/2014/main" id="{00000000-0008-0000-0000-00003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24" name="Immagine 823" descr="http://demaco.consob/ArchiflowWeb/images/indicator.gif">
          <a:extLst>
            <a:ext uri="{FF2B5EF4-FFF2-40B4-BE49-F238E27FC236}">
              <a16:creationId xmlns:a16="http://schemas.microsoft.com/office/drawing/2014/main" id="{00000000-0008-0000-0000-00003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25" name="Immagine 824" descr="http://demaco.consob/ArchiflowWeb/images/indicator.gif">
          <a:extLst>
            <a:ext uri="{FF2B5EF4-FFF2-40B4-BE49-F238E27FC236}">
              <a16:creationId xmlns:a16="http://schemas.microsoft.com/office/drawing/2014/main" id="{00000000-0008-0000-0000-00003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26" name="Immagine 825" descr="http://demaco.consob/ArchiflowWeb/images/indicator.gif">
          <a:extLst>
            <a:ext uri="{FF2B5EF4-FFF2-40B4-BE49-F238E27FC236}">
              <a16:creationId xmlns:a16="http://schemas.microsoft.com/office/drawing/2014/main" id="{00000000-0008-0000-0000-00003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27" name="Immagine 826" descr="http://demaco.consob/ArchiflowWeb/images/indicator.gif">
          <a:extLst>
            <a:ext uri="{FF2B5EF4-FFF2-40B4-BE49-F238E27FC236}">
              <a16:creationId xmlns:a16="http://schemas.microsoft.com/office/drawing/2014/main" id="{00000000-0008-0000-0000-00003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28" name="Immagine 827" descr="http://demaco.consob/ArchiflowWeb/images/indicator.gif">
          <a:extLst>
            <a:ext uri="{FF2B5EF4-FFF2-40B4-BE49-F238E27FC236}">
              <a16:creationId xmlns:a16="http://schemas.microsoft.com/office/drawing/2014/main" id="{00000000-0008-0000-0000-00003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29" name="Immagine 828" descr="http://demaco.consob/ArchiflowWeb/images/indicator.gif">
          <a:extLst>
            <a:ext uri="{FF2B5EF4-FFF2-40B4-BE49-F238E27FC236}">
              <a16:creationId xmlns:a16="http://schemas.microsoft.com/office/drawing/2014/main" id="{00000000-0008-0000-0000-00003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30" name="Immagine 829" descr="http://demaco.consob/ArchiflowWeb/images/indicator.gif">
          <a:extLst>
            <a:ext uri="{FF2B5EF4-FFF2-40B4-BE49-F238E27FC236}">
              <a16:creationId xmlns:a16="http://schemas.microsoft.com/office/drawing/2014/main" id="{00000000-0008-0000-0000-00003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31" name="Immagine 830" descr="http://demaco.consob/ArchiflowWeb/images/indicator.gif">
          <a:extLst>
            <a:ext uri="{FF2B5EF4-FFF2-40B4-BE49-F238E27FC236}">
              <a16:creationId xmlns:a16="http://schemas.microsoft.com/office/drawing/2014/main" id="{00000000-0008-0000-0000-00003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32" name="Immagine 831" descr="http://demaco.consob/ArchiflowWeb/images/indicator.gif">
          <a:extLst>
            <a:ext uri="{FF2B5EF4-FFF2-40B4-BE49-F238E27FC236}">
              <a16:creationId xmlns:a16="http://schemas.microsoft.com/office/drawing/2014/main" id="{00000000-0008-0000-0000-00004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33" name="Immagine 832" descr="http://demaco.consob/ArchiflowWeb/images/indicator.gif">
          <a:extLst>
            <a:ext uri="{FF2B5EF4-FFF2-40B4-BE49-F238E27FC236}">
              <a16:creationId xmlns:a16="http://schemas.microsoft.com/office/drawing/2014/main" id="{00000000-0008-0000-0000-00004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34" name="Immagine 833" descr="http://demaco.consob/ArchiflowWeb/images/indicator.gif">
          <a:extLst>
            <a:ext uri="{FF2B5EF4-FFF2-40B4-BE49-F238E27FC236}">
              <a16:creationId xmlns:a16="http://schemas.microsoft.com/office/drawing/2014/main" id="{00000000-0008-0000-0000-00004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35" name="Immagine 834" descr="http://demaco.consob/ArchiflowWeb/images/indicator.gif">
          <a:extLst>
            <a:ext uri="{FF2B5EF4-FFF2-40B4-BE49-F238E27FC236}">
              <a16:creationId xmlns:a16="http://schemas.microsoft.com/office/drawing/2014/main" id="{00000000-0008-0000-0000-00004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36" name="Immagine 835" descr="http://demaco.consob/ArchiflowWeb/images/indicator.gif">
          <a:extLst>
            <a:ext uri="{FF2B5EF4-FFF2-40B4-BE49-F238E27FC236}">
              <a16:creationId xmlns:a16="http://schemas.microsoft.com/office/drawing/2014/main" id="{00000000-0008-0000-0000-00004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37" name="Immagine 836" descr="http://demaco.consob/ArchiflowWeb/images/indicator.gif">
          <a:extLst>
            <a:ext uri="{FF2B5EF4-FFF2-40B4-BE49-F238E27FC236}">
              <a16:creationId xmlns:a16="http://schemas.microsoft.com/office/drawing/2014/main" id="{00000000-0008-0000-0000-00004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38" name="Immagine 837" descr="http://demaco.consob/ArchiflowWeb/images/indicator.gif">
          <a:extLst>
            <a:ext uri="{FF2B5EF4-FFF2-40B4-BE49-F238E27FC236}">
              <a16:creationId xmlns:a16="http://schemas.microsoft.com/office/drawing/2014/main" id="{00000000-0008-0000-0000-00004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39" name="Immagine 838" descr="http://demaco.consob/ArchiflowWeb/images/indicator.gif">
          <a:extLst>
            <a:ext uri="{FF2B5EF4-FFF2-40B4-BE49-F238E27FC236}">
              <a16:creationId xmlns:a16="http://schemas.microsoft.com/office/drawing/2014/main" id="{00000000-0008-0000-0000-00004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40" name="Immagine 839" descr="http://demaco.consob/ArchiflowWeb/images/indicator.gif">
          <a:extLst>
            <a:ext uri="{FF2B5EF4-FFF2-40B4-BE49-F238E27FC236}">
              <a16:creationId xmlns:a16="http://schemas.microsoft.com/office/drawing/2014/main" id="{00000000-0008-0000-0000-00004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41" name="Immagine 840" descr="http://demaco.consob/ArchiflowWeb/images/indicator.gif">
          <a:extLst>
            <a:ext uri="{FF2B5EF4-FFF2-40B4-BE49-F238E27FC236}">
              <a16:creationId xmlns:a16="http://schemas.microsoft.com/office/drawing/2014/main" id="{00000000-0008-0000-0000-00004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42" name="Immagine 841" descr="http://demaco.consob/ArchiflowWeb/images/indicator.gif">
          <a:extLst>
            <a:ext uri="{FF2B5EF4-FFF2-40B4-BE49-F238E27FC236}">
              <a16:creationId xmlns:a16="http://schemas.microsoft.com/office/drawing/2014/main" id="{00000000-0008-0000-0000-00004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43" name="Immagine 842" descr="http://demaco.consob/ArchiflowWeb/images/indicator.gif">
          <a:extLst>
            <a:ext uri="{FF2B5EF4-FFF2-40B4-BE49-F238E27FC236}">
              <a16:creationId xmlns:a16="http://schemas.microsoft.com/office/drawing/2014/main" id="{00000000-0008-0000-0000-00004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44" name="Immagine 843" descr="http://demaco.consob/ArchiflowWeb/images/indicator.gif">
          <a:extLst>
            <a:ext uri="{FF2B5EF4-FFF2-40B4-BE49-F238E27FC236}">
              <a16:creationId xmlns:a16="http://schemas.microsoft.com/office/drawing/2014/main" id="{00000000-0008-0000-0000-00004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45" name="Immagine 844" descr="http://demaco.consob/ArchiflowWeb/images/indicator.gif">
          <a:extLst>
            <a:ext uri="{FF2B5EF4-FFF2-40B4-BE49-F238E27FC236}">
              <a16:creationId xmlns:a16="http://schemas.microsoft.com/office/drawing/2014/main" id="{00000000-0008-0000-0000-00004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46" name="Immagine 845" descr="http://demaco.consob/ArchiflowWeb/images/indicator.gif">
          <a:extLst>
            <a:ext uri="{FF2B5EF4-FFF2-40B4-BE49-F238E27FC236}">
              <a16:creationId xmlns:a16="http://schemas.microsoft.com/office/drawing/2014/main" id="{00000000-0008-0000-0000-00004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47" name="Immagine 846" descr="http://demaco.consob/ArchiflowWeb/images/indicator.gif">
          <a:extLst>
            <a:ext uri="{FF2B5EF4-FFF2-40B4-BE49-F238E27FC236}">
              <a16:creationId xmlns:a16="http://schemas.microsoft.com/office/drawing/2014/main" id="{00000000-0008-0000-0000-00004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48" name="Immagine 847" descr="http://demaco.consob/ArchiflowWeb/images/indicator.gif">
          <a:extLst>
            <a:ext uri="{FF2B5EF4-FFF2-40B4-BE49-F238E27FC236}">
              <a16:creationId xmlns:a16="http://schemas.microsoft.com/office/drawing/2014/main" id="{00000000-0008-0000-0000-00005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49" name="Immagine 848" descr="http://demaco.consob/ArchiflowWeb/images/indicator.gif">
          <a:extLst>
            <a:ext uri="{FF2B5EF4-FFF2-40B4-BE49-F238E27FC236}">
              <a16:creationId xmlns:a16="http://schemas.microsoft.com/office/drawing/2014/main" id="{00000000-0008-0000-0000-00005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50" name="Immagine 849" descr="http://demaco.consob/ArchiflowWeb/images/indicator.gif">
          <a:extLst>
            <a:ext uri="{FF2B5EF4-FFF2-40B4-BE49-F238E27FC236}">
              <a16:creationId xmlns:a16="http://schemas.microsoft.com/office/drawing/2014/main" id="{00000000-0008-0000-0000-00005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51" name="Immagine 850" descr="http://demaco.consob/ArchiflowWeb/images/indicator.gif">
          <a:extLst>
            <a:ext uri="{FF2B5EF4-FFF2-40B4-BE49-F238E27FC236}">
              <a16:creationId xmlns:a16="http://schemas.microsoft.com/office/drawing/2014/main" id="{00000000-0008-0000-0000-00005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52" name="Immagine 851" descr="http://demaco.consob/ArchiflowWeb/images/indicator.gif">
          <a:extLst>
            <a:ext uri="{FF2B5EF4-FFF2-40B4-BE49-F238E27FC236}">
              <a16:creationId xmlns:a16="http://schemas.microsoft.com/office/drawing/2014/main" id="{00000000-0008-0000-0000-00005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53" name="Immagine 852" descr="http://demaco.consob/ArchiflowWeb/images/indicator.gif">
          <a:extLst>
            <a:ext uri="{FF2B5EF4-FFF2-40B4-BE49-F238E27FC236}">
              <a16:creationId xmlns:a16="http://schemas.microsoft.com/office/drawing/2014/main" id="{00000000-0008-0000-0000-00005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54" name="Immagine 853" descr="http://demaco.consob/ArchiflowWeb/images/indicator.gif">
          <a:extLst>
            <a:ext uri="{FF2B5EF4-FFF2-40B4-BE49-F238E27FC236}">
              <a16:creationId xmlns:a16="http://schemas.microsoft.com/office/drawing/2014/main" id="{00000000-0008-0000-0000-00005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55" name="Immagine 854" descr="http://demaco.consob/ArchiflowWeb/images/indicator.gif">
          <a:extLst>
            <a:ext uri="{FF2B5EF4-FFF2-40B4-BE49-F238E27FC236}">
              <a16:creationId xmlns:a16="http://schemas.microsoft.com/office/drawing/2014/main" id="{00000000-0008-0000-0000-00005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56" name="Immagine 855" descr="http://demaco.consob/ArchiflowWeb/images/indicator.gif">
          <a:extLst>
            <a:ext uri="{FF2B5EF4-FFF2-40B4-BE49-F238E27FC236}">
              <a16:creationId xmlns:a16="http://schemas.microsoft.com/office/drawing/2014/main" id="{00000000-0008-0000-0000-00005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57" name="Immagine 856" descr="http://demaco.consob/ArchiflowWeb/images/indicator.gif">
          <a:extLst>
            <a:ext uri="{FF2B5EF4-FFF2-40B4-BE49-F238E27FC236}">
              <a16:creationId xmlns:a16="http://schemas.microsoft.com/office/drawing/2014/main" id="{00000000-0008-0000-0000-00005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58" name="Immagine 857" descr="http://demaco.consob/ArchiflowWeb/images/indicator.gif">
          <a:extLst>
            <a:ext uri="{FF2B5EF4-FFF2-40B4-BE49-F238E27FC236}">
              <a16:creationId xmlns:a16="http://schemas.microsoft.com/office/drawing/2014/main" id="{00000000-0008-0000-0000-00005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59" name="Immagine 858" descr="http://demaco.consob/ArchiflowWeb/images/indicator.gif">
          <a:extLst>
            <a:ext uri="{FF2B5EF4-FFF2-40B4-BE49-F238E27FC236}">
              <a16:creationId xmlns:a16="http://schemas.microsoft.com/office/drawing/2014/main" id="{00000000-0008-0000-0000-00005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60" name="Immagine 859" descr="http://demaco.consob/ArchiflowWeb/images/indicator.gif">
          <a:extLst>
            <a:ext uri="{FF2B5EF4-FFF2-40B4-BE49-F238E27FC236}">
              <a16:creationId xmlns:a16="http://schemas.microsoft.com/office/drawing/2014/main" id="{00000000-0008-0000-0000-00005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61" name="Immagine 860" descr="http://demaco.consob/ArchiflowWeb/images/indicator.gif">
          <a:extLst>
            <a:ext uri="{FF2B5EF4-FFF2-40B4-BE49-F238E27FC236}">
              <a16:creationId xmlns:a16="http://schemas.microsoft.com/office/drawing/2014/main" id="{00000000-0008-0000-0000-00005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62" name="Immagine 861" descr="http://demaco.consob/ArchiflowWeb/images/indicator.gif">
          <a:extLst>
            <a:ext uri="{FF2B5EF4-FFF2-40B4-BE49-F238E27FC236}">
              <a16:creationId xmlns:a16="http://schemas.microsoft.com/office/drawing/2014/main" id="{00000000-0008-0000-0000-00005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63" name="Immagine 862" descr="http://demaco.consob/ArchiflowWeb/images/indicator.gif">
          <a:extLst>
            <a:ext uri="{FF2B5EF4-FFF2-40B4-BE49-F238E27FC236}">
              <a16:creationId xmlns:a16="http://schemas.microsoft.com/office/drawing/2014/main" id="{00000000-0008-0000-0000-00005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64" name="Immagine 863" descr="http://demaco.consob/ArchiflowWeb/images/indicator.gif">
          <a:extLst>
            <a:ext uri="{FF2B5EF4-FFF2-40B4-BE49-F238E27FC236}">
              <a16:creationId xmlns:a16="http://schemas.microsoft.com/office/drawing/2014/main" id="{00000000-0008-0000-0000-00006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65" name="Immagine 864" descr="http://demaco.consob/ArchiflowWeb/images/indicator.gif">
          <a:extLst>
            <a:ext uri="{FF2B5EF4-FFF2-40B4-BE49-F238E27FC236}">
              <a16:creationId xmlns:a16="http://schemas.microsoft.com/office/drawing/2014/main" id="{00000000-0008-0000-0000-00006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66" name="Immagine 865" descr="http://demaco.consob/ArchiflowWeb/images/indicator.gif">
          <a:extLst>
            <a:ext uri="{FF2B5EF4-FFF2-40B4-BE49-F238E27FC236}">
              <a16:creationId xmlns:a16="http://schemas.microsoft.com/office/drawing/2014/main" id="{00000000-0008-0000-0000-00006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67" name="Immagine 866" descr="http://demaco.consob/ArchiflowWeb/images/indicator.gif">
          <a:extLst>
            <a:ext uri="{FF2B5EF4-FFF2-40B4-BE49-F238E27FC236}">
              <a16:creationId xmlns:a16="http://schemas.microsoft.com/office/drawing/2014/main" id="{00000000-0008-0000-0000-00006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68" name="Immagine 867" descr="http://demaco.consob/ArchiflowWeb/images/indicator.gif">
          <a:extLst>
            <a:ext uri="{FF2B5EF4-FFF2-40B4-BE49-F238E27FC236}">
              <a16:creationId xmlns:a16="http://schemas.microsoft.com/office/drawing/2014/main" id="{00000000-0008-0000-0000-00006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69" name="Immagine 868" descr="http://demaco.consob/ArchiflowWeb/images/indicator.gif">
          <a:extLst>
            <a:ext uri="{FF2B5EF4-FFF2-40B4-BE49-F238E27FC236}">
              <a16:creationId xmlns:a16="http://schemas.microsoft.com/office/drawing/2014/main" id="{00000000-0008-0000-0000-00006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70" name="Immagine 869" descr="http://demaco.consob/ArchiflowWeb/images/indicator.gif">
          <a:extLst>
            <a:ext uri="{FF2B5EF4-FFF2-40B4-BE49-F238E27FC236}">
              <a16:creationId xmlns:a16="http://schemas.microsoft.com/office/drawing/2014/main" id="{00000000-0008-0000-0000-00006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71" name="Immagine 870" descr="http://demaco.consob/ArchiflowWeb/images/indicator.gif">
          <a:extLst>
            <a:ext uri="{FF2B5EF4-FFF2-40B4-BE49-F238E27FC236}">
              <a16:creationId xmlns:a16="http://schemas.microsoft.com/office/drawing/2014/main" id="{00000000-0008-0000-0000-00006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72" name="Immagine 871" descr="http://demaco.consob/ArchiflowWeb/images/indicator.gif">
          <a:extLst>
            <a:ext uri="{FF2B5EF4-FFF2-40B4-BE49-F238E27FC236}">
              <a16:creationId xmlns:a16="http://schemas.microsoft.com/office/drawing/2014/main" id="{00000000-0008-0000-0000-00006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73" name="Immagine 872" descr="http://demaco.consob/ArchiflowWeb/images/indicator.gif">
          <a:extLst>
            <a:ext uri="{FF2B5EF4-FFF2-40B4-BE49-F238E27FC236}">
              <a16:creationId xmlns:a16="http://schemas.microsoft.com/office/drawing/2014/main" id="{00000000-0008-0000-0000-00006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74" name="Immagine 873" descr="http://demaco.consob/ArchiflowWeb/images/indicator.gif">
          <a:extLst>
            <a:ext uri="{FF2B5EF4-FFF2-40B4-BE49-F238E27FC236}">
              <a16:creationId xmlns:a16="http://schemas.microsoft.com/office/drawing/2014/main" id="{00000000-0008-0000-0000-00006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75" name="Immagine 874" descr="http://demaco.consob/ArchiflowWeb/images/indicator.gif">
          <a:extLst>
            <a:ext uri="{FF2B5EF4-FFF2-40B4-BE49-F238E27FC236}">
              <a16:creationId xmlns:a16="http://schemas.microsoft.com/office/drawing/2014/main" id="{00000000-0008-0000-0000-00006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76" name="Immagine 875" descr="http://demaco.consob/ArchiflowWeb/images/indicator.gif">
          <a:extLst>
            <a:ext uri="{FF2B5EF4-FFF2-40B4-BE49-F238E27FC236}">
              <a16:creationId xmlns:a16="http://schemas.microsoft.com/office/drawing/2014/main" id="{00000000-0008-0000-0000-00006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77" name="Immagine 876" descr="http://demaco.consob/ArchiflowWeb/images/indicator.gif">
          <a:extLst>
            <a:ext uri="{FF2B5EF4-FFF2-40B4-BE49-F238E27FC236}">
              <a16:creationId xmlns:a16="http://schemas.microsoft.com/office/drawing/2014/main" id="{00000000-0008-0000-0000-00006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78" name="Immagine 877" descr="http://demaco.consob/ArchiflowWeb/images/indicator.gif">
          <a:extLst>
            <a:ext uri="{FF2B5EF4-FFF2-40B4-BE49-F238E27FC236}">
              <a16:creationId xmlns:a16="http://schemas.microsoft.com/office/drawing/2014/main" id="{00000000-0008-0000-0000-00006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79" name="Immagine 878" descr="http://demaco.consob/ArchiflowWeb/images/indicator.gif">
          <a:extLst>
            <a:ext uri="{FF2B5EF4-FFF2-40B4-BE49-F238E27FC236}">
              <a16:creationId xmlns:a16="http://schemas.microsoft.com/office/drawing/2014/main" id="{00000000-0008-0000-0000-00006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80" name="Immagine 879" descr="http://demaco.consob/ArchiflowWeb/images/indicator.gif">
          <a:extLst>
            <a:ext uri="{FF2B5EF4-FFF2-40B4-BE49-F238E27FC236}">
              <a16:creationId xmlns:a16="http://schemas.microsoft.com/office/drawing/2014/main" id="{00000000-0008-0000-0000-00007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81" name="Immagine 880" descr="http://demaco.consob/ArchiflowWeb/images/indicator.gif">
          <a:extLst>
            <a:ext uri="{FF2B5EF4-FFF2-40B4-BE49-F238E27FC236}">
              <a16:creationId xmlns:a16="http://schemas.microsoft.com/office/drawing/2014/main" id="{00000000-0008-0000-0000-00007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82" name="Immagine 881" descr="http://demaco.consob/ArchiflowWeb/images/indicator.gif">
          <a:extLst>
            <a:ext uri="{FF2B5EF4-FFF2-40B4-BE49-F238E27FC236}">
              <a16:creationId xmlns:a16="http://schemas.microsoft.com/office/drawing/2014/main" id="{00000000-0008-0000-0000-00007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83" name="Immagine 882" descr="http://demaco.consob/ArchiflowWeb/images/indicator.gif">
          <a:extLst>
            <a:ext uri="{FF2B5EF4-FFF2-40B4-BE49-F238E27FC236}">
              <a16:creationId xmlns:a16="http://schemas.microsoft.com/office/drawing/2014/main" id="{00000000-0008-0000-0000-00007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84" name="Immagine 883" descr="http://demaco.consob/ArchiflowWeb/images/indicator.gif">
          <a:extLst>
            <a:ext uri="{FF2B5EF4-FFF2-40B4-BE49-F238E27FC236}">
              <a16:creationId xmlns:a16="http://schemas.microsoft.com/office/drawing/2014/main" id="{00000000-0008-0000-0000-00007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85" name="Immagine 884" descr="http://demaco.consob/ArchiflowWeb/images/indicator.gif">
          <a:extLst>
            <a:ext uri="{FF2B5EF4-FFF2-40B4-BE49-F238E27FC236}">
              <a16:creationId xmlns:a16="http://schemas.microsoft.com/office/drawing/2014/main" id="{00000000-0008-0000-0000-00007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86" name="Immagine 885" descr="http://demaco.consob/ArchiflowWeb/images/indicator.gif">
          <a:extLst>
            <a:ext uri="{FF2B5EF4-FFF2-40B4-BE49-F238E27FC236}">
              <a16:creationId xmlns:a16="http://schemas.microsoft.com/office/drawing/2014/main" id="{00000000-0008-0000-0000-00007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87" name="Immagine 886" descr="http://demaco.consob/ArchiflowWeb/images/indicator.gif">
          <a:extLst>
            <a:ext uri="{FF2B5EF4-FFF2-40B4-BE49-F238E27FC236}">
              <a16:creationId xmlns:a16="http://schemas.microsoft.com/office/drawing/2014/main" id="{00000000-0008-0000-0000-00007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88" name="Immagine 887" descr="http://demaco.consob/ArchiflowWeb/images/indicator.gif">
          <a:extLst>
            <a:ext uri="{FF2B5EF4-FFF2-40B4-BE49-F238E27FC236}">
              <a16:creationId xmlns:a16="http://schemas.microsoft.com/office/drawing/2014/main" id="{00000000-0008-0000-0000-00007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89" name="Immagine 888" descr="http://demaco.consob/ArchiflowWeb/images/indicator.gif">
          <a:extLst>
            <a:ext uri="{FF2B5EF4-FFF2-40B4-BE49-F238E27FC236}">
              <a16:creationId xmlns:a16="http://schemas.microsoft.com/office/drawing/2014/main" id="{00000000-0008-0000-0000-00007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90" name="Immagine 889" descr="http://demaco.consob/ArchiflowWeb/images/indicator.gif">
          <a:extLst>
            <a:ext uri="{FF2B5EF4-FFF2-40B4-BE49-F238E27FC236}">
              <a16:creationId xmlns:a16="http://schemas.microsoft.com/office/drawing/2014/main" id="{00000000-0008-0000-0000-00007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91" name="Immagine 890" descr="http://demaco.consob/ArchiflowWeb/images/indicator.gif">
          <a:extLst>
            <a:ext uri="{FF2B5EF4-FFF2-40B4-BE49-F238E27FC236}">
              <a16:creationId xmlns:a16="http://schemas.microsoft.com/office/drawing/2014/main" id="{00000000-0008-0000-0000-00007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92" name="Immagine 891" descr="http://demaco.consob/ArchiflowWeb/images/indicator.gif">
          <a:extLst>
            <a:ext uri="{FF2B5EF4-FFF2-40B4-BE49-F238E27FC236}">
              <a16:creationId xmlns:a16="http://schemas.microsoft.com/office/drawing/2014/main" id="{00000000-0008-0000-0000-00007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93" name="Immagine 892" descr="http://demaco.consob/ArchiflowWeb/images/indicator.gif">
          <a:extLst>
            <a:ext uri="{FF2B5EF4-FFF2-40B4-BE49-F238E27FC236}">
              <a16:creationId xmlns:a16="http://schemas.microsoft.com/office/drawing/2014/main" id="{00000000-0008-0000-0000-00007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94" name="Immagine 893" descr="http://demaco.consob/ArchiflowWeb/images/indicator.gif">
          <a:extLst>
            <a:ext uri="{FF2B5EF4-FFF2-40B4-BE49-F238E27FC236}">
              <a16:creationId xmlns:a16="http://schemas.microsoft.com/office/drawing/2014/main" id="{00000000-0008-0000-0000-00007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95" name="Immagine 894" descr="http://demaco.consob/ArchiflowWeb/images/indicator.gif">
          <a:extLst>
            <a:ext uri="{FF2B5EF4-FFF2-40B4-BE49-F238E27FC236}">
              <a16:creationId xmlns:a16="http://schemas.microsoft.com/office/drawing/2014/main" id="{00000000-0008-0000-0000-00007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96" name="Immagine 895" descr="http://demaco.consob/ArchiflowWeb/images/indicator.gif">
          <a:extLst>
            <a:ext uri="{FF2B5EF4-FFF2-40B4-BE49-F238E27FC236}">
              <a16:creationId xmlns:a16="http://schemas.microsoft.com/office/drawing/2014/main" id="{00000000-0008-0000-0000-00008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97" name="Immagine 896" descr="http://demaco.consob/ArchiflowWeb/images/indicator.gif">
          <a:extLst>
            <a:ext uri="{FF2B5EF4-FFF2-40B4-BE49-F238E27FC236}">
              <a16:creationId xmlns:a16="http://schemas.microsoft.com/office/drawing/2014/main" id="{00000000-0008-0000-0000-00008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898" name="Immagine 897" descr="http://demaco.consob/ArchiflowWeb/images/indicator.gif">
          <a:extLst>
            <a:ext uri="{FF2B5EF4-FFF2-40B4-BE49-F238E27FC236}">
              <a16:creationId xmlns:a16="http://schemas.microsoft.com/office/drawing/2014/main" id="{00000000-0008-0000-0000-00008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899" name="Immagine 898" descr="http://demaco.consob/ArchiflowWeb/images/indicator.gif">
          <a:extLst>
            <a:ext uri="{FF2B5EF4-FFF2-40B4-BE49-F238E27FC236}">
              <a16:creationId xmlns:a16="http://schemas.microsoft.com/office/drawing/2014/main" id="{00000000-0008-0000-0000-00008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00" name="Immagine 899" descr="http://demaco.consob/ArchiflowWeb/images/indicator.gif">
          <a:extLst>
            <a:ext uri="{FF2B5EF4-FFF2-40B4-BE49-F238E27FC236}">
              <a16:creationId xmlns:a16="http://schemas.microsoft.com/office/drawing/2014/main" id="{00000000-0008-0000-0000-00008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01" name="Immagine 900" descr="http://demaco.consob/ArchiflowWeb/images/indicator.gif">
          <a:extLst>
            <a:ext uri="{FF2B5EF4-FFF2-40B4-BE49-F238E27FC236}">
              <a16:creationId xmlns:a16="http://schemas.microsoft.com/office/drawing/2014/main" id="{00000000-0008-0000-0000-00008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02" name="Immagine 901" descr="http://demaco.consob/ArchiflowWeb/images/indicator.gif">
          <a:extLst>
            <a:ext uri="{FF2B5EF4-FFF2-40B4-BE49-F238E27FC236}">
              <a16:creationId xmlns:a16="http://schemas.microsoft.com/office/drawing/2014/main" id="{00000000-0008-0000-0000-00008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03" name="Immagine 902" descr="http://demaco.consob/ArchiflowWeb/images/indicator.gif">
          <a:extLst>
            <a:ext uri="{FF2B5EF4-FFF2-40B4-BE49-F238E27FC236}">
              <a16:creationId xmlns:a16="http://schemas.microsoft.com/office/drawing/2014/main" id="{00000000-0008-0000-0000-00008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04" name="Immagine 903" descr="http://demaco.consob/ArchiflowWeb/images/indicator.gif">
          <a:extLst>
            <a:ext uri="{FF2B5EF4-FFF2-40B4-BE49-F238E27FC236}">
              <a16:creationId xmlns:a16="http://schemas.microsoft.com/office/drawing/2014/main" id="{00000000-0008-0000-0000-00008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05" name="Immagine 904" descr="http://demaco.consob/ArchiflowWeb/images/indicator.gif">
          <a:extLst>
            <a:ext uri="{FF2B5EF4-FFF2-40B4-BE49-F238E27FC236}">
              <a16:creationId xmlns:a16="http://schemas.microsoft.com/office/drawing/2014/main" id="{00000000-0008-0000-0000-00008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06" name="Immagine 905" descr="http://demaco.consob/ArchiflowWeb/images/indicator.gif">
          <a:extLst>
            <a:ext uri="{FF2B5EF4-FFF2-40B4-BE49-F238E27FC236}">
              <a16:creationId xmlns:a16="http://schemas.microsoft.com/office/drawing/2014/main" id="{00000000-0008-0000-0000-00008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07" name="Immagine 906" descr="http://demaco.consob/ArchiflowWeb/images/indicator.gif">
          <a:extLst>
            <a:ext uri="{FF2B5EF4-FFF2-40B4-BE49-F238E27FC236}">
              <a16:creationId xmlns:a16="http://schemas.microsoft.com/office/drawing/2014/main" id="{00000000-0008-0000-0000-00008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08" name="Immagine 907" descr="http://demaco.consob/ArchiflowWeb/images/indicator.gif">
          <a:extLst>
            <a:ext uri="{FF2B5EF4-FFF2-40B4-BE49-F238E27FC236}">
              <a16:creationId xmlns:a16="http://schemas.microsoft.com/office/drawing/2014/main" id="{00000000-0008-0000-0000-00008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09" name="Immagine 908" descr="http://demaco.consob/ArchiflowWeb/images/indicator.gif">
          <a:extLst>
            <a:ext uri="{FF2B5EF4-FFF2-40B4-BE49-F238E27FC236}">
              <a16:creationId xmlns:a16="http://schemas.microsoft.com/office/drawing/2014/main" id="{00000000-0008-0000-0000-00008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10" name="Immagine 909" descr="http://demaco.consob/ArchiflowWeb/images/indicator.gif">
          <a:extLst>
            <a:ext uri="{FF2B5EF4-FFF2-40B4-BE49-F238E27FC236}">
              <a16:creationId xmlns:a16="http://schemas.microsoft.com/office/drawing/2014/main" id="{00000000-0008-0000-0000-00008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11" name="Immagine 910" descr="http://demaco.consob/ArchiflowWeb/images/indicator.gif">
          <a:extLst>
            <a:ext uri="{FF2B5EF4-FFF2-40B4-BE49-F238E27FC236}">
              <a16:creationId xmlns:a16="http://schemas.microsoft.com/office/drawing/2014/main" id="{00000000-0008-0000-0000-00008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12" name="Immagine 911" descr="http://demaco.consob/ArchiflowWeb/images/indicator.gif">
          <a:extLst>
            <a:ext uri="{FF2B5EF4-FFF2-40B4-BE49-F238E27FC236}">
              <a16:creationId xmlns:a16="http://schemas.microsoft.com/office/drawing/2014/main" id="{00000000-0008-0000-0000-00009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13" name="Immagine 912" descr="http://demaco.consob/ArchiflowWeb/images/indicator.gif">
          <a:extLst>
            <a:ext uri="{FF2B5EF4-FFF2-40B4-BE49-F238E27FC236}">
              <a16:creationId xmlns:a16="http://schemas.microsoft.com/office/drawing/2014/main" id="{00000000-0008-0000-0000-00009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14" name="Immagine 913" descr="http://demaco.consob/ArchiflowWeb/images/indicator.gif">
          <a:extLst>
            <a:ext uri="{FF2B5EF4-FFF2-40B4-BE49-F238E27FC236}">
              <a16:creationId xmlns:a16="http://schemas.microsoft.com/office/drawing/2014/main" id="{00000000-0008-0000-0000-00009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15" name="Immagine 914" descr="http://demaco.consob/ArchiflowWeb/images/indicator.gif">
          <a:extLst>
            <a:ext uri="{FF2B5EF4-FFF2-40B4-BE49-F238E27FC236}">
              <a16:creationId xmlns:a16="http://schemas.microsoft.com/office/drawing/2014/main" id="{00000000-0008-0000-0000-00009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16" name="Immagine 915" descr="http://demaco.consob/ArchiflowWeb/images/indicator.gif">
          <a:extLst>
            <a:ext uri="{FF2B5EF4-FFF2-40B4-BE49-F238E27FC236}">
              <a16:creationId xmlns:a16="http://schemas.microsoft.com/office/drawing/2014/main" id="{00000000-0008-0000-0000-00009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17" name="Immagine 916" descr="http://demaco.consob/ArchiflowWeb/images/indicator.gif">
          <a:extLst>
            <a:ext uri="{FF2B5EF4-FFF2-40B4-BE49-F238E27FC236}">
              <a16:creationId xmlns:a16="http://schemas.microsoft.com/office/drawing/2014/main" id="{00000000-0008-0000-0000-00009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18" name="Immagine 917" descr="http://demaco.consob/ArchiflowWeb/images/indicator.gif">
          <a:extLst>
            <a:ext uri="{FF2B5EF4-FFF2-40B4-BE49-F238E27FC236}">
              <a16:creationId xmlns:a16="http://schemas.microsoft.com/office/drawing/2014/main" id="{00000000-0008-0000-0000-00009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19" name="Immagine 918" descr="http://demaco.consob/ArchiflowWeb/images/indicator.gif">
          <a:extLst>
            <a:ext uri="{FF2B5EF4-FFF2-40B4-BE49-F238E27FC236}">
              <a16:creationId xmlns:a16="http://schemas.microsoft.com/office/drawing/2014/main" id="{00000000-0008-0000-0000-00009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20" name="Immagine 919" descr="http://demaco.consob/ArchiflowWeb/images/indicator.gif">
          <a:extLst>
            <a:ext uri="{FF2B5EF4-FFF2-40B4-BE49-F238E27FC236}">
              <a16:creationId xmlns:a16="http://schemas.microsoft.com/office/drawing/2014/main" id="{00000000-0008-0000-0000-00009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21" name="Immagine 920" descr="http://demaco.consob/ArchiflowWeb/images/indicator.gif">
          <a:extLst>
            <a:ext uri="{FF2B5EF4-FFF2-40B4-BE49-F238E27FC236}">
              <a16:creationId xmlns:a16="http://schemas.microsoft.com/office/drawing/2014/main" id="{00000000-0008-0000-0000-00009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22" name="Immagine 921" descr="http://demaco.consob/ArchiflowWeb/images/indicator.gif">
          <a:extLst>
            <a:ext uri="{FF2B5EF4-FFF2-40B4-BE49-F238E27FC236}">
              <a16:creationId xmlns:a16="http://schemas.microsoft.com/office/drawing/2014/main" id="{00000000-0008-0000-0000-00009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23" name="Immagine 922" descr="http://demaco.consob/ArchiflowWeb/images/indicator.gif">
          <a:extLst>
            <a:ext uri="{FF2B5EF4-FFF2-40B4-BE49-F238E27FC236}">
              <a16:creationId xmlns:a16="http://schemas.microsoft.com/office/drawing/2014/main" id="{00000000-0008-0000-0000-00009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24" name="Immagine 923" descr="http://demaco.consob/ArchiflowWeb/images/indicator.gif">
          <a:extLst>
            <a:ext uri="{FF2B5EF4-FFF2-40B4-BE49-F238E27FC236}">
              <a16:creationId xmlns:a16="http://schemas.microsoft.com/office/drawing/2014/main" id="{00000000-0008-0000-0000-00009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25" name="Immagine 924" descr="http://demaco.consob/ArchiflowWeb/images/indicator.gif">
          <a:extLst>
            <a:ext uri="{FF2B5EF4-FFF2-40B4-BE49-F238E27FC236}">
              <a16:creationId xmlns:a16="http://schemas.microsoft.com/office/drawing/2014/main" id="{00000000-0008-0000-0000-00009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26" name="Immagine 925" descr="http://demaco.consob/ArchiflowWeb/images/indicator.gif">
          <a:extLst>
            <a:ext uri="{FF2B5EF4-FFF2-40B4-BE49-F238E27FC236}">
              <a16:creationId xmlns:a16="http://schemas.microsoft.com/office/drawing/2014/main" id="{00000000-0008-0000-0000-00009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27" name="Immagine 926" descr="http://demaco.consob/ArchiflowWeb/images/indicator.gif">
          <a:extLst>
            <a:ext uri="{FF2B5EF4-FFF2-40B4-BE49-F238E27FC236}">
              <a16:creationId xmlns:a16="http://schemas.microsoft.com/office/drawing/2014/main" id="{00000000-0008-0000-0000-00009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28" name="Immagine 927" descr="http://demaco.consob/ArchiflowWeb/images/indicator.gif">
          <a:extLst>
            <a:ext uri="{FF2B5EF4-FFF2-40B4-BE49-F238E27FC236}">
              <a16:creationId xmlns:a16="http://schemas.microsoft.com/office/drawing/2014/main" id="{00000000-0008-0000-0000-0000A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29" name="Immagine 928" descr="http://demaco.consob/ArchiflowWeb/images/indicator.gif">
          <a:extLst>
            <a:ext uri="{FF2B5EF4-FFF2-40B4-BE49-F238E27FC236}">
              <a16:creationId xmlns:a16="http://schemas.microsoft.com/office/drawing/2014/main" id="{00000000-0008-0000-0000-0000A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30" name="Immagine 929" descr="http://demaco.consob/ArchiflowWeb/images/indicator.gif">
          <a:extLst>
            <a:ext uri="{FF2B5EF4-FFF2-40B4-BE49-F238E27FC236}">
              <a16:creationId xmlns:a16="http://schemas.microsoft.com/office/drawing/2014/main" id="{00000000-0008-0000-0000-0000A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31" name="Immagine 930" descr="http://demaco.consob/ArchiflowWeb/images/indicator.gif">
          <a:extLst>
            <a:ext uri="{FF2B5EF4-FFF2-40B4-BE49-F238E27FC236}">
              <a16:creationId xmlns:a16="http://schemas.microsoft.com/office/drawing/2014/main" id="{00000000-0008-0000-0000-0000A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32" name="Immagine 931" descr="http://demaco.consob/ArchiflowWeb/images/indicator.gif">
          <a:extLst>
            <a:ext uri="{FF2B5EF4-FFF2-40B4-BE49-F238E27FC236}">
              <a16:creationId xmlns:a16="http://schemas.microsoft.com/office/drawing/2014/main" id="{00000000-0008-0000-0000-0000A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33" name="Immagine 932" descr="http://demaco.consob/ArchiflowWeb/images/indicator.gif">
          <a:extLst>
            <a:ext uri="{FF2B5EF4-FFF2-40B4-BE49-F238E27FC236}">
              <a16:creationId xmlns:a16="http://schemas.microsoft.com/office/drawing/2014/main" id="{00000000-0008-0000-0000-0000A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34" name="Immagine 933" descr="http://demaco.consob/ArchiflowWeb/images/indicator.gif">
          <a:extLst>
            <a:ext uri="{FF2B5EF4-FFF2-40B4-BE49-F238E27FC236}">
              <a16:creationId xmlns:a16="http://schemas.microsoft.com/office/drawing/2014/main" id="{00000000-0008-0000-0000-0000A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35" name="Immagine 934" descr="http://demaco.consob/ArchiflowWeb/images/indicator.gif">
          <a:extLst>
            <a:ext uri="{FF2B5EF4-FFF2-40B4-BE49-F238E27FC236}">
              <a16:creationId xmlns:a16="http://schemas.microsoft.com/office/drawing/2014/main" id="{00000000-0008-0000-0000-0000A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340</xdr:row>
      <xdr:rowOff>0</xdr:rowOff>
    </xdr:from>
    <xdr:to>
      <xdr:col>11</xdr:col>
      <xdr:colOff>152400</xdr:colOff>
      <xdr:row>340</xdr:row>
      <xdr:rowOff>152400</xdr:rowOff>
    </xdr:to>
    <xdr:pic>
      <xdr:nvPicPr>
        <xdr:cNvPr id="936" name="Immagine 935" descr="http://demaco.consob/ArchiflowWeb/images/indicator.gif">
          <a:extLst>
            <a:ext uri="{FF2B5EF4-FFF2-40B4-BE49-F238E27FC236}">
              <a16:creationId xmlns:a16="http://schemas.microsoft.com/office/drawing/2014/main" id="{00000000-0008-0000-0000-0000A8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58867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340</xdr:row>
      <xdr:rowOff>0</xdr:rowOff>
    </xdr:from>
    <xdr:ext cx="152400" cy="152400"/>
    <xdr:pic>
      <xdr:nvPicPr>
        <xdr:cNvPr id="937" name="Immagine 936" descr="http://demaco.consob/ArchiflowWeb/images/indicator.gif">
          <a:extLst>
            <a:ext uri="{FF2B5EF4-FFF2-40B4-BE49-F238E27FC236}">
              <a16:creationId xmlns:a16="http://schemas.microsoft.com/office/drawing/2014/main" id="{00000000-0008-0000-0000-0000A9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58867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38" name="Immagine 937" descr="http://demaco.consob/ArchiflowWeb/images/indicator.gif">
          <a:extLst>
            <a:ext uri="{FF2B5EF4-FFF2-40B4-BE49-F238E27FC236}">
              <a16:creationId xmlns:a16="http://schemas.microsoft.com/office/drawing/2014/main" id="{00000000-0008-0000-0000-0000AA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010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39" name="Immagine 938" descr="http://demaco.consob/ArchiflowWeb/images/indicator.gif">
          <a:extLst>
            <a:ext uri="{FF2B5EF4-FFF2-40B4-BE49-F238E27FC236}">
              <a16:creationId xmlns:a16="http://schemas.microsoft.com/office/drawing/2014/main" id="{00000000-0008-0000-0000-0000AB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010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340</xdr:row>
      <xdr:rowOff>0</xdr:rowOff>
    </xdr:from>
    <xdr:ext cx="152400" cy="152400"/>
    <xdr:pic>
      <xdr:nvPicPr>
        <xdr:cNvPr id="940" name="Immagine 939" descr="http://demaco.consob/ArchiflowWeb/images/indicator.gif">
          <a:extLst>
            <a:ext uri="{FF2B5EF4-FFF2-40B4-BE49-F238E27FC236}">
              <a16:creationId xmlns:a16="http://schemas.microsoft.com/office/drawing/2014/main" id="{00000000-0008-0000-0000-0000AC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11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340</xdr:row>
      <xdr:rowOff>0</xdr:rowOff>
    </xdr:from>
    <xdr:ext cx="152400" cy="152400"/>
    <xdr:pic>
      <xdr:nvPicPr>
        <xdr:cNvPr id="941" name="Immagine 940" descr="http://demaco.consob/ArchiflowWeb/images/indicator.gif">
          <a:extLst>
            <a:ext uri="{FF2B5EF4-FFF2-40B4-BE49-F238E27FC236}">
              <a16:creationId xmlns:a16="http://schemas.microsoft.com/office/drawing/2014/main" id="{00000000-0008-0000-0000-0000AD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11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179</xdr:row>
      <xdr:rowOff>0</xdr:rowOff>
    </xdr:from>
    <xdr:ext cx="152400" cy="152400"/>
    <xdr:pic>
      <xdr:nvPicPr>
        <xdr:cNvPr id="942" name="Immagine 941" descr="http://demaco.consob/ArchiflowWeb/images/indicator.gif">
          <a:extLst>
            <a:ext uri="{FF2B5EF4-FFF2-40B4-BE49-F238E27FC236}">
              <a16:creationId xmlns:a16="http://schemas.microsoft.com/office/drawing/2014/main" id="{00000000-0008-0000-0000-0000A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4881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43" name="Immagine 942" descr="http://demaco.consob/ArchiflowWeb/images/indicator.gif">
          <a:extLst>
            <a:ext uri="{FF2B5EF4-FFF2-40B4-BE49-F238E27FC236}">
              <a16:creationId xmlns:a16="http://schemas.microsoft.com/office/drawing/2014/main" id="{00000000-0008-0000-0000-0000A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44" name="Immagine 943" descr="http://demaco.consob/ArchiflowWeb/images/indicator.gif">
          <a:extLst>
            <a:ext uri="{FF2B5EF4-FFF2-40B4-BE49-F238E27FC236}">
              <a16:creationId xmlns:a16="http://schemas.microsoft.com/office/drawing/2014/main" id="{00000000-0008-0000-0000-0000B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45" name="Immagine 944" descr="http://demaco.consob/ArchiflowWeb/images/indicator.gif">
          <a:extLst>
            <a:ext uri="{FF2B5EF4-FFF2-40B4-BE49-F238E27FC236}">
              <a16:creationId xmlns:a16="http://schemas.microsoft.com/office/drawing/2014/main" id="{00000000-0008-0000-0000-0000B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46" name="Immagine 945" descr="http://demaco.consob/ArchiflowWeb/images/indicator.gif">
          <a:extLst>
            <a:ext uri="{FF2B5EF4-FFF2-40B4-BE49-F238E27FC236}">
              <a16:creationId xmlns:a16="http://schemas.microsoft.com/office/drawing/2014/main" id="{00000000-0008-0000-0000-0000B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47" name="Immagine 946" descr="http://demaco.consob/ArchiflowWeb/images/indicator.gif">
          <a:extLst>
            <a:ext uri="{FF2B5EF4-FFF2-40B4-BE49-F238E27FC236}">
              <a16:creationId xmlns:a16="http://schemas.microsoft.com/office/drawing/2014/main" id="{00000000-0008-0000-0000-0000B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48" name="Immagine 947" descr="http://demaco.consob/ArchiflowWeb/images/indicator.gif">
          <a:extLst>
            <a:ext uri="{FF2B5EF4-FFF2-40B4-BE49-F238E27FC236}">
              <a16:creationId xmlns:a16="http://schemas.microsoft.com/office/drawing/2014/main" id="{00000000-0008-0000-0000-0000B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49" name="Immagine 948" descr="http://demaco.consob/ArchiflowWeb/images/indicator.gif">
          <a:extLst>
            <a:ext uri="{FF2B5EF4-FFF2-40B4-BE49-F238E27FC236}">
              <a16:creationId xmlns:a16="http://schemas.microsoft.com/office/drawing/2014/main" id="{00000000-0008-0000-0000-0000B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50" name="Immagine 949" descr="http://demaco.consob/ArchiflowWeb/images/indicator.gif">
          <a:extLst>
            <a:ext uri="{FF2B5EF4-FFF2-40B4-BE49-F238E27FC236}">
              <a16:creationId xmlns:a16="http://schemas.microsoft.com/office/drawing/2014/main" id="{00000000-0008-0000-0000-0000B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51" name="Immagine 950" descr="http://demaco.consob/ArchiflowWeb/images/indicator.gif">
          <a:extLst>
            <a:ext uri="{FF2B5EF4-FFF2-40B4-BE49-F238E27FC236}">
              <a16:creationId xmlns:a16="http://schemas.microsoft.com/office/drawing/2014/main" id="{00000000-0008-0000-0000-0000B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52" name="Immagine 951" descr="http://demaco.consob/ArchiflowWeb/images/indicator.gif">
          <a:extLst>
            <a:ext uri="{FF2B5EF4-FFF2-40B4-BE49-F238E27FC236}">
              <a16:creationId xmlns:a16="http://schemas.microsoft.com/office/drawing/2014/main" id="{00000000-0008-0000-0000-0000B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53" name="Immagine 952" descr="http://demaco.consob/ArchiflowWeb/images/indicator.gif">
          <a:extLst>
            <a:ext uri="{FF2B5EF4-FFF2-40B4-BE49-F238E27FC236}">
              <a16:creationId xmlns:a16="http://schemas.microsoft.com/office/drawing/2014/main" id="{00000000-0008-0000-0000-0000B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54" name="Immagine 953" descr="http://demaco.consob/ArchiflowWeb/images/indicator.gif">
          <a:extLst>
            <a:ext uri="{FF2B5EF4-FFF2-40B4-BE49-F238E27FC236}">
              <a16:creationId xmlns:a16="http://schemas.microsoft.com/office/drawing/2014/main" id="{00000000-0008-0000-0000-0000B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55" name="Immagine 954" descr="http://demaco.consob/ArchiflowWeb/images/indicator.gif">
          <a:extLst>
            <a:ext uri="{FF2B5EF4-FFF2-40B4-BE49-F238E27FC236}">
              <a16:creationId xmlns:a16="http://schemas.microsoft.com/office/drawing/2014/main" id="{00000000-0008-0000-0000-0000B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56" name="Immagine 955" descr="http://demaco.consob/ArchiflowWeb/images/indicator.gif">
          <a:extLst>
            <a:ext uri="{FF2B5EF4-FFF2-40B4-BE49-F238E27FC236}">
              <a16:creationId xmlns:a16="http://schemas.microsoft.com/office/drawing/2014/main" id="{00000000-0008-0000-0000-0000B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57" name="Immagine 956" descr="http://demaco.consob/ArchiflowWeb/images/indicator.gif">
          <a:extLst>
            <a:ext uri="{FF2B5EF4-FFF2-40B4-BE49-F238E27FC236}">
              <a16:creationId xmlns:a16="http://schemas.microsoft.com/office/drawing/2014/main" id="{00000000-0008-0000-0000-0000B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58" name="Immagine 957" descr="http://demaco.consob/ArchiflowWeb/images/indicator.gif">
          <a:extLst>
            <a:ext uri="{FF2B5EF4-FFF2-40B4-BE49-F238E27FC236}">
              <a16:creationId xmlns:a16="http://schemas.microsoft.com/office/drawing/2014/main" id="{00000000-0008-0000-0000-0000B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59" name="Immagine 958" descr="http://demaco.consob/ArchiflowWeb/images/indicator.gif">
          <a:extLst>
            <a:ext uri="{FF2B5EF4-FFF2-40B4-BE49-F238E27FC236}">
              <a16:creationId xmlns:a16="http://schemas.microsoft.com/office/drawing/2014/main" id="{00000000-0008-0000-0000-0000B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60" name="Immagine 959" descr="http://demaco.consob/ArchiflowWeb/images/indicator.gif">
          <a:extLst>
            <a:ext uri="{FF2B5EF4-FFF2-40B4-BE49-F238E27FC236}">
              <a16:creationId xmlns:a16="http://schemas.microsoft.com/office/drawing/2014/main" id="{00000000-0008-0000-0000-0000C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61" name="Immagine 960" descr="http://demaco.consob/ArchiflowWeb/images/indicator.gif">
          <a:extLst>
            <a:ext uri="{FF2B5EF4-FFF2-40B4-BE49-F238E27FC236}">
              <a16:creationId xmlns:a16="http://schemas.microsoft.com/office/drawing/2014/main" id="{00000000-0008-0000-0000-0000C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62" name="Immagine 961" descr="http://demaco.consob/ArchiflowWeb/images/indicator.gif">
          <a:extLst>
            <a:ext uri="{FF2B5EF4-FFF2-40B4-BE49-F238E27FC236}">
              <a16:creationId xmlns:a16="http://schemas.microsoft.com/office/drawing/2014/main" id="{00000000-0008-0000-0000-0000C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63" name="Immagine 962" descr="http://demaco.consob/ArchiflowWeb/images/indicator.gif">
          <a:extLst>
            <a:ext uri="{FF2B5EF4-FFF2-40B4-BE49-F238E27FC236}">
              <a16:creationId xmlns:a16="http://schemas.microsoft.com/office/drawing/2014/main" id="{00000000-0008-0000-0000-0000C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64" name="Immagine 963" descr="http://demaco.consob/ArchiflowWeb/images/indicator.gif">
          <a:extLst>
            <a:ext uri="{FF2B5EF4-FFF2-40B4-BE49-F238E27FC236}">
              <a16:creationId xmlns:a16="http://schemas.microsoft.com/office/drawing/2014/main" id="{00000000-0008-0000-0000-0000C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65" name="Immagine 964" descr="http://demaco.consob/ArchiflowWeb/images/indicator.gif">
          <a:extLst>
            <a:ext uri="{FF2B5EF4-FFF2-40B4-BE49-F238E27FC236}">
              <a16:creationId xmlns:a16="http://schemas.microsoft.com/office/drawing/2014/main" id="{00000000-0008-0000-0000-0000C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66" name="Immagine 965" descr="http://demaco.consob/ArchiflowWeb/images/indicator.gif">
          <a:extLst>
            <a:ext uri="{FF2B5EF4-FFF2-40B4-BE49-F238E27FC236}">
              <a16:creationId xmlns:a16="http://schemas.microsoft.com/office/drawing/2014/main" id="{00000000-0008-0000-0000-0000C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67" name="Immagine 966" descr="http://demaco.consob/ArchiflowWeb/images/indicator.gif">
          <a:extLst>
            <a:ext uri="{FF2B5EF4-FFF2-40B4-BE49-F238E27FC236}">
              <a16:creationId xmlns:a16="http://schemas.microsoft.com/office/drawing/2014/main" id="{00000000-0008-0000-0000-0000C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68" name="Immagine 967" descr="http://demaco.consob/ArchiflowWeb/images/indicator.gif">
          <a:extLst>
            <a:ext uri="{FF2B5EF4-FFF2-40B4-BE49-F238E27FC236}">
              <a16:creationId xmlns:a16="http://schemas.microsoft.com/office/drawing/2014/main" id="{00000000-0008-0000-0000-0000C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69" name="Immagine 968" descr="http://demaco.consob/ArchiflowWeb/images/indicator.gif">
          <a:extLst>
            <a:ext uri="{FF2B5EF4-FFF2-40B4-BE49-F238E27FC236}">
              <a16:creationId xmlns:a16="http://schemas.microsoft.com/office/drawing/2014/main" id="{00000000-0008-0000-0000-0000C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70" name="Immagine 969" descr="http://demaco.consob/ArchiflowWeb/images/indicator.gif">
          <a:extLst>
            <a:ext uri="{FF2B5EF4-FFF2-40B4-BE49-F238E27FC236}">
              <a16:creationId xmlns:a16="http://schemas.microsoft.com/office/drawing/2014/main" id="{00000000-0008-0000-0000-0000C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71" name="Immagine 970" descr="http://demaco.consob/ArchiflowWeb/images/indicator.gif">
          <a:extLst>
            <a:ext uri="{FF2B5EF4-FFF2-40B4-BE49-F238E27FC236}">
              <a16:creationId xmlns:a16="http://schemas.microsoft.com/office/drawing/2014/main" id="{00000000-0008-0000-0000-0000C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72" name="Immagine 971" descr="http://demaco.consob/ArchiflowWeb/images/indicator.gif">
          <a:extLst>
            <a:ext uri="{FF2B5EF4-FFF2-40B4-BE49-F238E27FC236}">
              <a16:creationId xmlns:a16="http://schemas.microsoft.com/office/drawing/2014/main" id="{00000000-0008-0000-0000-0000C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73" name="Immagine 972" descr="http://demaco.consob/ArchiflowWeb/images/indicator.gif">
          <a:extLst>
            <a:ext uri="{FF2B5EF4-FFF2-40B4-BE49-F238E27FC236}">
              <a16:creationId xmlns:a16="http://schemas.microsoft.com/office/drawing/2014/main" id="{00000000-0008-0000-0000-0000C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74" name="Immagine 973" descr="http://demaco.consob/ArchiflowWeb/images/indicator.gif">
          <a:extLst>
            <a:ext uri="{FF2B5EF4-FFF2-40B4-BE49-F238E27FC236}">
              <a16:creationId xmlns:a16="http://schemas.microsoft.com/office/drawing/2014/main" id="{00000000-0008-0000-0000-0000C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75" name="Immagine 974" descr="http://demaco.consob/ArchiflowWeb/images/indicator.gif">
          <a:extLst>
            <a:ext uri="{FF2B5EF4-FFF2-40B4-BE49-F238E27FC236}">
              <a16:creationId xmlns:a16="http://schemas.microsoft.com/office/drawing/2014/main" id="{00000000-0008-0000-0000-0000C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76" name="Immagine 975" descr="http://demaco.consob/ArchiflowWeb/images/indicator.gif">
          <a:extLst>
            <a:ext uri="{FF2B5EF4-FFF2-40B4-BE49-F238E27FC236}">
              <a16:creationId xmlns:a16="http://schemas.microsoft.com/office/drawing/2014/main" id="{00000000-0008-0000-0000-0000D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77" name="Immagine 976" descr="http://demaco.consob/ArchiflowWeb/images/indicator.gif">
          <a:extLst>
            <a:ext uri="{FF2B5EF4-FFF2-40B4-BE49-F238E27FC236}">
              <a16:creationId xmlns:a16="http://schemas.microsoft.com/office/drawing/2014/main" id="{00000000-0008-0000-0000-0000D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78" name="Immagine 977" descr="http://demaco.consob/ArchiflowWeb/images/indicator.gif">
          <a:extLst>
            <a:ext uri="{FF2B5EF4-FFF2-40B4-BE49-F238E27FC236}">
              <a16:creationId xmlns:a16="http://schemas.microsoft.com/office/drawing/2014/main" id="{00000000-0008-0000-0000-0000D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79" name="Immagine 978" descr="http://demaco.consob/ArchiflowWeb/images/indicator.gif">
          <a:extLst>
            <a:ext uri="{FF2B5EF4-FFF2-40B4-BE49-F238E27FC236}">
              <a16:creationId xmlns:a16="http://schemas.microsoft.com/office/drawing/2014/main" id="{00000000-0008-0000-0000-0000D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80" name="Immagine 979" descr="http://demaco.consob/ArchiflowWeb/images/indicator.gif">
          <a:extLst>
            <a:ext uri="{FF2B5EF4-FFF2-40B4-BE49-F238E27FC236}">
              <a16:creationId xmlns:a16="http://schemas.microsoft.com/office/drawing/2014/main" id="{00000000-0008-0000-0000-0000D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81" name="Immagine 980" descr="http://demaco.consob/ArchiflowWeb/images/indicator.gif">
          <a:extLst>
            <a:ext uri="{FF2B5EF4-FFF2-40B4-BE49-F238E27FC236}">
              <a16:creationId xmlns:a16="http://schemas.microsoft.com/office/drawing/2014/main" id="{00000000-0008-0000-0000-0000D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82" name="Immagine 981" descr="http://demaco.consob/ArchiflowWeb/images/indicator.gif">
          <a:extLst>
            <a:ext uri="{FF2B5EF4-FFF2-40B4-BE49-F238E27FC236}">
              <a16:creationId xmlns:a16="http://schemas.microsoft.com/office/drawing/2014/main" id="{00000000-0008-0000-0000-0000D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83" name="Immagine 982" descr="http://demaco.consob/ArchiflowWeb/images/indicator.gif">
          <a:extLst>
            <a:ext uri="{FF2B5EF4-FFF2-40B4-BE49-F238E27FC236}">
              <a16:creationId xmlns:a16="http://schemas.microsoft.com/office/drawing/2014/main" id="{00000000-0008-0000-0000-0000D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84" name="Immagine 983" descr="http://demaco.consob/ArchiflowWeb/images/indicator.gif">
          <a:extLst>
            <a:ext uri="{FF2B5EF4-FFF2-40B4-BE49-F238E27FC236}">
              <a16:creationId xmlns:a16="http://schemas.microsoft.com/office/drawing/2014/main" id="{00000000-0008-0000-0000-0000D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85" name="Immagine 984" descr="http://demaco.consob/ArchiflowWeb/images/indicator.gif">
          <a:extLst>
            <a:ext uri="{FF2B5EF4-FFF2-40B4-BE49-F238E27FC236}">
              <a16:creationId xmlns:a16="http://schemas.microsoft.com/office/drawing/2014/main" id="{00000000-0008-0000-0000-0000D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86" name="Immagine 985" descr="http://demaco.consob/ArchiflowWeb/images/indicator.gif">
          <a:extLst>
            <a:ext uri="{FF2B5EF4-FFF2-40B4-BE49-F238E27FC236}">
              <a16:creationId xmlns:a16="http://schemas.microsoft.com/office/drawing/2014/main" id="{00000000-0008-0000-0000-0000D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87" name="Immagine 986" descr="http://demaco.consob/ArchiflowWeb/images/indicator.gif">
          <a:extLst>
            <a:ext uri="{FF2B5EF4-FFF2-40B4-BE49-F238E27FC236}">
              <a16:creationId xmlns:a16="http://schemas.microsoft.com/office/drawing/2014/main" id="{00000000-0008-0000-0000-0000D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88" name="Immagine 987" descr="http://demaco.consob/ArchiflowWeb/images/indicator.gif">
          <a:extLst>
            <a:ext uri="{FF2B5EF4-FFF2-40B4-BE49-F238E27FC236}">
              <a16:creationId xmlns:a16="http://schemas.microsoft.com/office/drawing/2014/main" id="{00000000-0008-0000-0000-0000D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89" name="Immagine 988" descr="http://demaco.consob/ArchiflowWeb/images/indicator.gif">
          <a:extLst>
            <a:ext uri="{FF2B5EF4-FFF2-40B4-BE49-F238E27FC236}">
              <a16:creationId xmlns:a16="http://schemas.microsoft.com/office/drawing/2014/main" id="{00000000-0008-0000-0000-0000D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90" name="Immagine 989" descr="http://demaco.consob/ArchiflowWeb/images/indicator.gif">
          <a:extLst>
            <a:ext uri="{FF2B5EF4-FFF2-40B4-BE49-F238E27FC236}">
              <a16:creationId xmlns:a16="http://schemas.microsoft.com/office/drawing/2014/main" id="{00000000-0008-0000-0000-0000D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91" name="Immagine 990" descr="http://demaco.consob/ArchiflowWeb/images/indicator.gif">
          <a:extLst>
            <a:ext uri="{FF2B5EF4-FFF2-40B4-BE49-F238E27FC236}">
              <a16:creationId xmlns:a16="http://schemas.microsoft.com/office/drawing/2014/main" id="{00000000-0008-0000-0000-0000D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92" name="Immagine 991" descr="http://demaco.consob/ArchiflowWeb/images/indicator.gif">
          <a:extLst>
            <a:ext uri="{FF2B5EF4-FFF2-40B4-BE49-F238E27FC236}">
              <a16:creationId xmlns:a16="http://schemas.microsoft.com/office/drawing/2014/main" id="{00000000-0008-0000-0000-0000E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93" name="Immagine 992" descr="http://demaco.consob/ArchiflowWeb/images/indicator.gif">
          <a:extLst>
            <a:ext uri="{FF2B5EF4-FFF2-40B4-BE49-F238E27FC236}">
              <a16:creationId xmlns:a16="http://schemas.microsoft.com/office/drawing/2014/main" id="{00000000-0008-0000-0000-0000E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94" name="Immagine 993" descr="http://demaco.consob/ArchiflowWeb/images/indicator.gif">
          <a:extLst>
            <a:ext uri="{FF2B5EF4-FFF2-40B4-BE49-F238E27FC236}">
              <a16:creationId xmlns:a16="http://schemas.microsoft.com/office/drawing/2014/main" id="{00000000-0008-0000-0000-0000E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95" name="Immagine 994" descr="http://demaco.consob/ArchiflowWeb/images/indicator.gif">
          <a:extLst>
            <a:ext uri="{FF2B5EF4-FFF2-40B4-BE49-F238E27FC236}">
              <a16:creationId xmlns:a16="http://schemas.microsoft.com/office/drawing/2014/main" id="{00000000-0008-0000-0000-0000E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96" name="Immagine 995" descr="http://demaco.consob/ArchiflowWeb/images/indicator.gif">
          <a:extLst>
            <a:ext uri="{FF2B5EF4-FFF2-40B4-BE49-F238E27FC236}">
              <a16:creationId xmlns:a16="http://schemas.microsoft.com/office/drawing/2014/main" id="{00000000-0008-0000-0000-0000E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97" name="Immagine 996" descr="http://demaco.consob/ArchiflowWeb/images/indicator.gif">
          <a:extLst>
            <a:ext uri="{FF2B5EF4-FFF2-40B4-BE49-F238E27FC236}">
              <a16:creationId xmlns:a16="http://schemas.microsoft.com/office/drawing/2014/main" id="{00000000-0008-0000-0000-0000E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998" name="Immagine 997" descr="http://demaco.consob/ArchiflowWeb/images/indicator.gif">
          <a:extLst>
            <a:ext uri="{FF2B5EF4-FFF2-40B4-BE49-F238E27FC236}">
              <a16:creationId xmlns:a16="http://schemas.microsoft.com/office/drawing/2014/main" id="{00000000-0008-0000-0000-0000E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99" name="Immagine 998" descr="http://demaco.consob/ArchiflowWeb/images/indicator.gif">
          <a:extLst>
            <a:ext uri="{FF2B5EF4-FFF2-40B4-BE49-F238E27FC236}">
              <a16:creationId xmlns:a16="http://schemas.microsoft.com/office/drawing/2014/main" id="{00000000-0008-0000-0000-0000E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00" name="Immagine 999" descr="http://demaco.consob/ArchiflowWeb/images/indicator.gif">
          <a:extLst>
            <a:ext uri="{FF2B5EF4-FFF2-40B4-BE49-F238E27FC236}">
              <a16:creationId xmlns:a16="http://schemas.microsoft.com/office/drawing/2014/main" id="{00000000-0008-0000-0000-0000E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01" name="Immagine 1000" descr="http://demaco.consob/ArchiflowWeb/images/indicator.gif">
          <a:extLst>
            <a:ext uri="{FF2B5EF4-FFF2-40B4-BE49-F238E27FC236}">
              <a16:creationId xmlns:a16="http://schemas.microsoft.com/office/drawing/2014/main" id="{00000000-0008-0000-0000-0000E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02" name="Immagine 1001" descr="http://demaco.consob/ArchiflowWeb/images/indicator.gif">
          <a:extLst>
            <a:ext uri="{FF2B5EF4-FFF2-40B4-BE49-F238E27FC236}">
              <a16:creationId xmlns:a16="http://schemas.microsoft.com/office/drawing/2014/main" id="{00000000-0008-0000-0000-0000E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03" name="Immagine 1002" descr="http://demaco.consob/ArchiflowWeb/images/indicator.gif">
          <a:extLst>
            <a:ext uri="{FF2B5EF4-FFF2-40B4-BE49-F238E27FC236}">
              <a16:creationId xmlns:a16="http://schemas.microsoft.com/office/drawing/2014/main" id="{00000000-0008-0000-0000-0000E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04" name="Immagine 1003" descr="http://demaco.consob/ArchiflowWeb/images/indicator.gif">
          <a:extLst>
            <a:ext uri="{FF2B5EF4-FFF2-40B4-BE49-F238E27FC236}">
              <a16:creationId xmlns:a16="http://schemas.microsoft.com/office/drawing/2014/main" id="{00000000-0008-0000-0000-0000E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05" name="Immagine 1004" descr="http://demaco.consob/ArchiflowWeb/images/indicator.gif">
          <a:extLst>
            <a:ext uri="{FF2B5EF4-FFF2-40B4-BE49-F238E27FC236}">
              <a16:creationId xmlns:a16="http://schemas.microsoft.com/office/drawing/2014/main" id="{00000000-0008-0000-0000-0000E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06" name="Immagine 1005" descr="http://demaco.consob/ArchiflowWeb/images/indicator.gif">
          <a:extLst>
            <a:ext uri="{FF2B5EF4-FFF2-40B4-BE49-F238E27FC236}">
              <a16:creationId xmlns:a16="http://schemas.microsoft.com/office/drawing/2014/main" id="{00000000-0008-0000-0000-0000E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07" name="Immagine 1006" descr="http://demaco.consob/ArchiflowWeb/images/indicator.gif">
          <a:extLst>
            <a:ext uri="{FF2B5EF4-FFF2-40B4-BE49-F238E27FC236}">
              <a16:creationId xmlns:a16="http://schemas.microsoft.com/office/drawing/2014/main" id="{00000000-0008-0000-0000-0000E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08" name="Immagine 1007" descr="http://demaco.consob/ArchiflowWeb/images/indicator.gif">
          <a:extLst>
            <a:ext uri="{FF2B5EF4-FFF2-40B4-BE49-F238E27FC236}">
              <a16:creationId xmlns:a16="http://schemas.microsoft.com/office/drawing/2014/main" id="{00000000-0008-0000-0000-0000F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09" name="Immagine 1008" descr="http://demaco.consob/ArchiflowWeb/images/indicator.gif">
          <a:extLst>
            <a:ext uri="{FF2B5EF4-FFF2-40B4-BE49-F238E27FC236}">
              <a16:creationId xmlns:a16="http://schemas.microsoft.com/office/drawing/2014/main" id="{00000000-0008-0000-0000-0000F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10" name="Immagine 1009" descr="http://demaco.consob/ArchiflowWeb/images/indicator.gif">
          <a:extLst>
            <a:ext uri="{FF2B5EF4-FFF2-40B4-BE49-F238E27FC236}">
              <a16:creationId xmlns:a16="http://schemas.microsoft.com/office/drawing/2014/main" id="{00000000-0008-0000-0000-0000F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11" name="Immagine 1010" descr="http://demaco.consob/ArchiflowWeb/images/indicator.gif">
          <a:extLst>
            <a:ext uri="{FF2B5EF4-FFF2-40B4-BE49-F238E27FC236}">
              <a16:creationId xmlns:a16="http://schemas.microsoft.com/office/drawing/2014/main" id="{00000000-0008-0000-0000-0000F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12" name="Immagine 1011" descr="http://demaco.consob/ArchiflowWeb/images/indicator.gif">
          <a:extLst>
            <a:ext uri="{FF2B5EF4-FFF2-40B4-BE49-F238E27FC236}">
              <a16:creationId xmlns:a16="http://schemas.microsoft.com/office/drawing/2014/main" id="{00000000-0008-0000-0000-0000F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13" name="Immagine 1012" descr="http://demaco.consob/ArchiflowWeb/images/indicator.gif">
          <a:extLst>
            <a:ext uri="{FF2B5EF4-FFF2-40B4-BE49-F238E27FC236}">
              <a16:creationId xmlns:a16="http://schemas.microsoft.com/office/drawing/2014/main" id="{00000000-0008-0000-0000-0000F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14" name="Immagine 1013" descr="http://demaco.consob/ArchiflowWeb/images/indicator.gif">
          <a:extLst>
            <a:ext uri="{FF2B5EF4-FFF2-40B4-BE49-F238E27FC236}">
              <a16:creationId xmlns:a16="http://schemas.microsoft.com/office/drawing/2014/main" id="{00000000-0008-0000-0000-0000F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15" name="Immagine 1014" descr="http://demaco.consob/ArchiflowWeb/images/indicator.gif">
          <a:extLst>
            <a:ext uri="{FF2B5EF4-FFF2-40B4-BE49-F238E27FC236}">
              <a16:creationId xmlns:a16="http://schemas.microsoft.com/office/drawing/2014/main" id="{00000000-0008-0000-0000-0000F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16" name="Immagine 1015" descr="http://demaco.consob/ArchiflowWeb/images/indicator.gif">
          <a:extLst>
            <a:ext uri="{FF2B5EF4-FFF2-40B4-BE49-F238E27FC236}">
              <a16:creationId xmlns:a16="http://schemas.microsoft.com/office/drawing/2014/main" id="{00000000-0008-0000-0000-0000F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17" name="Immagine 1016" descr="http://demaco.consob/ArchiflowWeb/images/indicator.gif">
          <a:extLst>
            <a:ext uri="{FF2B5EF4-FFF2-40B4-BE49-F238E27FC236}">
              <a16:creationId xmlns:a16="http://schemas.microsoft.com/office/drawing/2014/main" id="{00000000-0008-0000-0000-0000F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18" name="Immagine 1017" descr="http://demaco.consob/ArchiflowWeb/images/indicator.gif">
          <a:extLst>
            <a:ext uri="{FF2B5EF4-FFF2-40B4-BE49-F238E27FC236}">
              <a16:creationId xmlns:a16="http://schemas.microsoft.com/office/drawing/2014/main" id="{00000000-0008-0000-0000-0000F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19" name="Immagine 1018" descr="http://demaco.consob/ArchiflowWeb/images/indicator.gif">
          <a:extLst>
            <a:ext uri="{FF2B5EF4-FFF2-40B4-BE49-F238E27FC236}">
              <a16:creationId xmlns:a16="http://schemas.microsoft.com/office/drawing/2014/main" id="{00000000-0008-0000-0000-0000F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20" name="Immagine 1019" descr="http://demaco.consob/ArchiflowWeb/images/indicator.gif">
          <a:extLst>
            <a:ext uri="{FF2B5EF4-FFF2-40B4-BE49-F238E27FC236}">
              <a16:creationId xmlns:a16="http://schemas.microsoft.com/office/drawing/2014/main" id="{00000000-0008-0000-0000-0000F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1" name="Immagine 1020" descr="http://demaco.consob/ArchiflowWeb/images/indicator.gif">
          <a:extLst>
            <a:ext uri="{FF2B5EF4-FFF2-40B4-BE49-F238E27FC236}">
              <a16:creationId xmlns:a16="http://schemas.microsoft.com/office/drawing/2014/main" id="{00000000-0008-0000-0000-0000F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2" name="Immagine 1021" descr="http://demaco.consob/ArchiflowWeb/images/indicator.gif">
          <a:extLst>
            <a:ext uri="{FF2B5EF4-FFF2-40B4-BE49-F238E27FC236}">
              <a16:creationId xmlns:a16="http://schemas.microsoft.com/office/drawing/2014/main" id="{00000000-0008-0000-0000-0000F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3" name="Immagine 1022" descr="http://demaco.consob/ArchiflowWeb/images/indicator.gif">
          <a:extLst>
            <a:ext uri="{FF2B5EF4-FFF2-40B4-BE49-F238E27FC236}">
              <a16:creationId xmlns:a16="http://schemas.microsoft.com/office/drawing/2014/main" id="{00000000-0008-0000-0000-0000F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4" name="Immagine 1023" descr="http://demaco.consob/ArchiflowWeb/images/indicator.gif">
          <a:extLst>
            <a:ext uri="{FF2B5EF4-FFF2-40B4-BE49-F238E27FC236}">
              <a16:creationId xmlns:a16="http://schemas.microsoft.com/office/drawing/2014/main" id="{00000000-0008-0000-0000-00000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5" name="Immagine 1024" descr="http://demaco.consob/ArchiflowWeb/images/indicator.gif">
          <a:extLst>
            <a:ext uri="{FF2B5EF4-FFF2-40B4-BE49-F238E27FC236}">
              <a16:creationId xmlns:a16="http://schemas.microsoft.com/office/drawing/2014/main" id="{00000000-0008-0000-0000-00000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6" name="Immagine 1025" descr="http://demaco.consob/ArchiflowWeb/images/indicator.gif">
          <a:extLst>
            <a:ext uri="{FF2B5EF4-FFF2-40B4-BE49-F238E27FC236}">
              <a16:creationId xmlns:a16="http://schemas.microsoft.com/office/drawing/2014/main" id="{00000000-0008-0000-0000-00000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7" name="Immagine 1026" descr="http://demaco.consob/ArchiflowWeb/images/indicator.gif">
          <a:extLst>
            <a:ext uri="{FF2B5EF4-FFF2-40B4-BE49-F238E27FC236}">
              <a16:creationId xmlns:a16="http://schemas.microsoft.com/office/drawing/2014/main" id="{00000000-0008-0000-0000-00000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8" name="Immagine 1027" descr="http://demaco.consob/ArchiflowWeb/images/indicator.gif">
          <a:extLst>
            <a:ext uri="{FF2B5EF4-FFF2-40B4-BE49-F238E27FC236}">
              <a16:creationId xmlns:a16="http://schemas.microsoft.com/office/drawing/2014/main" id="{00000000-0008-0000-0000-00000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29" name="Immagine 1028" descr="http://demaco.consob/ArchiflowWeb/images/indicator.gif">
          <a:extLst>
            <a:ext uri="{FF2B5EF4-FFF2-40B4-BE49-F238E27FC236}">
              <a16:creationId xmlns:a16="http://schemas.microsoft.com/office/drawing/2014/main" id="{00000000-0008-0000-0000-00000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0" name="Immagine 1029" descr="http://demaco.consob/ArchiflowWeb/images/indicator.gif">
          <a:extLst>
            <a:ext uri="{FF2B5EF4-FFF2-40B4-BE49-F238E27FC236}">
              <a16:creationId xmlns:a16="http://schemas.microsoft.com/office/drawing/2014/main" id="{00000000-0008-0000-0000-00000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1" name="Immagine 1030" descr="http://demaco.consob/ArchiflowWeb/images/indicator.gif">
          <a:extLst>
            <a:ext uri="{FF2B5EF4-FFF2-40B4-BE49-F238E27FC236}">
              <a16:creationId xmlns:a16="http://schemas.microsoft.com/office/drawing/2014/main" id="{00000000-0008-0000-0000-00000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2" name="Immagine 1031" descr="http://demaco.consob/ArchiflowWeb/images/indicator.gif">
          <a:extLst>
            <a:ext uri="{FF2B5EF4-FFF2-40B4-BE49-F238E27FC236}">
              <a16:creationId xmlns:a16="http://schemas.microsoft.com/office/drawing/2014/main" id="{00000000-0008-0000-0000-00000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3" name="Immagine 1032" descr="http://demaco.consob/ArchiflowWeb/images/indicator.gif">
          <a:extLst>
            <a:ext uri="{FF2B5EF4-FFF2-40B4-BE49-F238E27FC236}">
              <a16:creationId xmlns:a16="http://schemas.microsoft.com/office/drawing/2014/main" id="{00000000-0008-0000-0000-00000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4" name="Immagine 1033" descr="http://demaco.consob/ArchiflowWeb/images/indicator.gif">
          <a:extLst>
            <a:ext uri="{FF2B5EF4-FFF2-40B4-BE49-F238E27FC236}">
              <a16:creationId xmlns:a16="http://schemas.microsoft.com/office/drawing/2014/main" id="{00000000-0008-0000-0000-00000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5" name="Immagine 1034" descr="http://demaco.consob/ArchiflowWeb/images/indicator.gif">
          <a:extLst>
            <a:ext uri="{FF2B5EF4-FFF2-40B4-BE49-F238E27FC236}">
              <a16:creationId xmlns:a16="http://schemas.microsoft.com/office/drawing/2014/main" id="{00000000-0008-0000-0000-00000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6" name="Immagine 1035" descr="http://demaco.consob/ArchiflowWeb/images/indicator.gif">
          <a:extLst>
            <a:ext uri="{FF2B5EF4-FFF2-40B4-BE49-F238E27FC236}">
              <a16:creationId xmlns:a16="http://schemas.microsoft.com/office/drawing/2014/main" id="{00000000-0008-0000-0000-00000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7" name="Immagine 1036" descr="http://demaco.consob/ArchiflowWeb/images/indicator.gif">
          <a:extLst>
            <a:ext uri="{FF2B5EF4-FFF2-40B4-BE49-F238E27FC236}">
              <a16:creationId xmlns:a16="http://schemas.microsoft.com/office/drawing/2014/main" id="{00000000-0008-0000-0000-00000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8" name="Immagine 1037" descr="http://demaco.consob/ArchiflowWeb/images/indicator.gif">
          <a:extLst>
            <a:ext uri="{FF2B5EF4-FFF2-40B4-BE49-F238E27FC236}">
              <a16:creationId xmlns:a16="http://schemas.microsoft.com/office/drawing/2014/main" id="{00000000-0008-0000-0000-00000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39" name="Immagine 1038" descr="http://demaco.consob/ArchiflowWeb/images/indicator.gif">
          <a:extLst>
            <a:ext uri="{FF2B5EF4-FFF2-40B4-BE49-F238E27FC236}">
              <a16:creationId xmlns:a16="http://schemas.microsoft.com/office/drawing/2014/main" id="{00000000-0008-0000-0000-00000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40" name="Immagine 1039" descr="http://demaco.consob/ArchiflowWeb/images/indicator.gif">
          <a:extLst>
            <a:ext uri="{FF2B5EF4-FFF2-40B4-BE49-F238E27FC236}">
              <a16:creationId xmlns:a16="http://schemas.microsoft.com/office/drawing/2014/main" id="{00000000-0008-0000-0000-00001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41" name="Immagine 1040" descr="http://demaco.consob/ArchiflowWeb/images/indicator.gif">
          <a:extLst>
            <a:ext uri="{FF2B5EF4-FFF2-40B4-BE49-F238E27FC236}">
              <a16:creationId xmlns:a16="http://schemas.microsoft.com/office/drawing/2014/main" id="{00000000-0008-0000-0000-00001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42" name="Immagine 1041" descr="http://demaco.consob/ArchiflowWeb/images/indicator.gif">
          <a:extLst>
            <a:ext uri="{FF2B5EF4-FFF2-40B4-BE49-F238E27FC236}">
              <a16:creationId xmlns:a16="http://schemas.microsoft.com/office/drawing/2014/main" id="{00000000-0008-0000-0000-00001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43" name="Immagine 1042" descr="http://demaco.consob/ArchiflowWeb/images/indicator.gif">
          <a:extLst>
            <a:ext uri="{FF2B5EF4-FFF2-40B4-BE49-F238E27FC236}">
              <a16:creationId xmlns:a16="http://schemas.microsoft.com/office/drawing/2014/main" id="{00000000-0008-0000-0000-00001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44" name="Immagine 1043" descr="http://demaco.consob/ArchiflowWeb/images/indicator.gif">
          <a:extLst>
            <a:ext uri="{FF2B5EF4-FFF2-40B4-BE49-F238E27FC236}">
              <a16:creationId xmlns:a16="http://schemas.microsoft.com/office/drawing/2014/main" id="{00000000-0008-0000-0000-00001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45" name="Immagine 1044" descr="http://demaco.consob/ArchiflowWeb/images/indicator.gif">
          <a:extLst>
            <a:ext uri="{FF2B5EF4-FFF2-40B4-BE49-F238E27FC236}">
              <a16:creationId xmlns:a16="http://schemas.microsoft.com/office/drawing/2014/main" id="{00000000-0008-0000-0000-00001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46" name="Immagine 1045" descr="http://demaco.consob/ArchiflowWeb/images/indicator.gif">
          <a:extLst>
            <a:ext uri="{FF2B5EF4-FFF2-40B4-BE49-F238E27FC236}">
              <a16:creationId xmlns:a16="http://schemas.microsoft.com/office/drawing/2014/main" id="{00000000-0008-0000-0000-00001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47" name="Immagine 1046" descr="http://demaco.consob/ArchiflowWeb/images/indicator.gif">
          <a:extLst>
            <a:ext uri="{FF2B5EF4-FFF2-40B4-BE49-F238E27FC236}">
              <a16:creationId xmlns:a16="http://schemas.microsoft.com/office/drawing/2014/main" id="{00000000-0008-0000-0000-00001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48" name="Immagine 1047" descr="http://demaco.consob/ArchiflowWeb/images/indicator.gif">
          <a:extLst>
            <a:ext uri="{FF2B5EF4-FFF2-40B4-BE49-F238E27FC236}">
              <a16:creationId xmlns:a16="http://schemas.microsoft.com/office/drawing/2014/main" id="{00000000-0008-0000-0000-00001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49" name="Immagine 1048" descr="http://demaco.consob/ArchiflowWeb/images/indicator.gif">
          <a:extLst>
            <a:ext uri="{FF2B5EF4-FFF2-40B4-BE49-F238E27FC236}">
              <a16:creationId xmlns:a16="http://schemas.microsoft.com/office/drawing/2014/main" id="{00000000-0008-0000-0000-00001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50" name="Immagine 1049" descr="http://demaco.consob/ArchiflowWeb/images/indicator.gif">
          <a:extLst>
            <a:ext uri="{FF2B5EF4-FFF2-40B4-BE49-F238E27FC236}">
              <a16:creationId xmlns:a16="http://schemas.microsoft.com/office/drawing/2014/main" id="{00000000-0008-0000-0000-00001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51" name="Immagine 1050" descr="http://demaco.consob/ArchiflowWeb/images/indicator.gif">
          <a:extLst>
            <a:ext uri="{FF2B5EF4-FFF2-40B4-BE49-F238E27FC236}">
              <a16:creationId xmlns:a16="http://schemas.microsoft.com/office/drawing/2014/main" id="{00000000-0008-0000-0000-00001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52" name="Immagine 1051" descr="http://demaco.consob/ArchiflowWeb/images/indicator.gif">
          <a:extLst>
            <a:ext uri="{FF2B5EF4-FFF2-40B4-BE49-F238E27FC236}">
              <a16:creationId xmlns:a16="http://schemas.microsoft.com/office/drawing/2014/main" id="{00000000-0008-0000-0000-00001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53" name="Immagine 1052" descr="http://demaco.consob/ArchiflowWeb/images/indicator.gif">
          <a:extLst>
            <a:ext uri="{FF2B5EF4-FFF2-40B4-BE49-F238E27FC236}">
              <a16:creationId xmlns:a16="http://schemas.microsoft.com/office/drawing/2014/main" id="{00000000-0008-0000-0000-00001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54" name="Immagine 1053" descr="http://demaco.consob/ArchiflowWeb/images/indicator.gif">
          <a:extLst>
            <a:ext uri="{FF2B5EF4-FFF2-40B4-BE49-F238E27FC236}">
              <a16:creationId xmlns:a16="http://schemas.microsoft.com/office/drawing/2014/main" id="{00000000-0008-0000-0000-00001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55" name="Immagine 1054" descr="http://demaco.consob/ArchiflowWeb/images/indicator.gif">
          <a:extLst>
            <a:ext uri="{FF2B5EF4-FFF2-40B4-BE49-F238E27FC236}">
              <a16:creationId xmlns:a16="http://schemas.microsoft.com/office/drawing/2014/main" id="{00000000-0008-0000-0000-00001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56" name="Immagine 1055" descr="http://demaco.consob/ArchiflowWeb/images/indicator.gif">
          <a:extLst>
            <a:ext uri="{FF2B5EF4-FFF2-40B4-BE49-F238E27FC236}">
              <a16:creationId xmlns:a16="http://schemas.microsoft.com/office/drawing/2014/main" id="{00000000-0008-0000-0000-00002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57" name="Immagine 1056" descr="http://demaco.consob/ArchiflowWeb/images/indicator.gif">
          <a:extLst>
            <a:ext uri="{FF2B5EF4-FFF2-40B4-BE49-F238E27FC236}">
              <a16:creationId xmlns:a16="http://schemas.microsoft.com/office/drawing/2014/main" id="{00000000-0008-0000-0000-00002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58" name="Immagine 1057" descr="http://demaco.consob/ArchiflowWeb/images/indicator.gif">
          <a:extLst>
            <a:ext uri="{FF2B5EF4-FFF2-40B4-BE49-F238E27FC236}">
              <a16:creationId xmlns:a16="http://schemas.microsoft.com/office/drawing/2014/main" id="{00000000-0008-0000-0000-00002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59" name="Immagine 1058" descr="http://demaco.consob/ArchiflowWeb/images/indicator.gif">
          <a:extLst>
            <a:ext uri="{FF2B5EF4-FFF2-40B4-BE49-F238E27FC236}">
              <a16:creationId xmlns:a16="http://schemas.microsoft.com/office/drawing/2014/main" id="{00000000-0008-0000-0000-00002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60" name="Immagine 1059" descr="http://demaco.consob/ArchiflowWeb/images/indicator.gif">
          <a:extLst>
            <a:ext uri="{FF2B5EF4-FFF2-40B4-BE49-F238E27FC236}">
              <a16:creationId xmlns:a16="http://schemas.microsoft.com/office/drawing/2014/main" id="{00000000-0008-0000-0000-00002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61" name="Immagine 1060" descr="http://demaco.consob/ArchiflowWeb/images/indicator.gif">
          <a:extLst>
            <a:ext uri="{FF2B5EF4-FFF2-40B4-BE49-F238E27FC236}">
              <a16:creationId xmlns:a16="http://schemas.microsoft.com/office/drawing/2014/main" id="{00000000-0008-0000-0000-00002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62" name="Immagine 1061" descr="http://demaco.consob/ArchiflowWeb/images/indicator.gif">
          <a:extLst>
            <a:ext uri="{FF2B5EF4-FFF2-40B4-BE49-F238E27FC236}">
              <a16:creationId xmlns:a16="http://schemas.microsoft.com/office/drawing/2014/main" id="{00000000-0008-0000-0000-00002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63" name="Immagine 1062" descr="http://demaco.consob/ArchiflowWeb/images/indicator.gif">
          <a:extLst>
            <a:ext uri="{FF2B5EF4-FFF2-40B4-BE49-F238E27FC236}">
              <a16:creationId xmlns:a16="http://schemas.microsoft.com/office/drawing/2014/main" id="{00000000-0008-0000-0000-00002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64" name="Immagine 1063" descr="http://demaco.consob/ArchiflowWeb/images/indicator.gif">
          <a:extLst>
            <a:ext uri="{FF2B5EF4-FFF2-40B4-BE49-F238E27FC236}">
              <a16:creationId xmlns:a16="http://schemas.microsoft.com/office/drawing/2014/main" id="{00000000-0008-0000-0000-00002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65" name="Immagine 1064" descr="http://demaco.consob/ArchiflowWeb/images/indicator.gif">
          <a:extLst>
            <a:ext uri="{FF2B5EF4-FFF2-40B4-BE49-F238E27FC236}">
              <a16:creationId xmlns:a16="http://schemas.microsoft.com/office/drawing/2014/main" id="{00000000-0008-0000-0000-00002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66" name="Immagine 1065" descr="http://demaco.consob/ArchiflowWeb/images/indicator.gif">
          <a:extLst>
            <a:ext uri="{FF2B5EF4-FFF2-40B4-BE49-F238E27FC236}">
              <a16:creationId xmlns:a16="http://schemas.microsoft.com/office/drawing/2014/main" id="{00000000-0008-0000-0000-00002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67" name="Immagine 1066" descr="http://demaco.consob/ArchiflowWeb/images/indicator.gif">
          <a:extLst>
            <a:ext uri="{FF2B5EF4-FFF2-40B4-BE49-F238E27FC236}">
              <a16:creationId xmlns:a16="http://schemas.microsoft.com/office/drawing/2014/main" id="{00000000-0008-0000-0000-00002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68" name="Immagine 1067" descr="http://demaco.consob/ArchiflowWeb/images/indicator.gif">
          <a:extLst>
            <a:ext uri="{FF2B5EF4-FFF2-40B4-BE49-F238E27FC236}">
              <a16:creationId xmlns:a16="http://schemas.microsoft.com/office/drawing/2014/main" id="{00000000-0008-0000-0000-00002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69" name="Immagine 1068" descr="http://demaco.consob/ArchiflowWeb/images/indicator.gif">
          <a:extLst>
            <a:ext uri="{FF2B5EF4-FFF2-40B4-BE49-F238E27FC236}">
              <a16:creationId xmlns:a16="http://schemas.microsoft.com/office/drawing/2014/main" id="{00000000-0008-0000-0000-00002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70" name="Immagine 1069" descr="http://demaco.consob/ArchiflowWeb/images/indicator.gif">
          <a:extLst>
            <a:ext uri="{FF2B5EF4-FFF2-40B4-BE49-F238E27FC236}">
              <a16:creationId xmlns:a16="http://schemas.microsoft.com/office/drawing/2014/main" id="{00000000-0008-0000-0000-00002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71" name="Immagine 1070" descr="http://demaco.consob/ArchiflowWeb/images/indicator.gif">
          <a:extLst>
            <a:ext uri="{FF2B5EF4-FFF2-40B4-BE49-F238E27FC236}">
              <a16:creationId xmlns:a16="http://schemas.microsoft.com/office/drawing/2014/main" id="{00000000-0008-0000-0000-00002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72" name="Immagine 1071" descr="http://demaco.consob/ArchiflowWeb/images/indicator.gif">
          <a:extLst>
            <a:ext uri="{FF2B5EF4-FFF2-40B4-BE49-F238E27FC236}">
              <a16:creationId xmlns:a16="http://schemas.microsoft.com/office/drawing/2014/main" id="{00000000-0008-0000-0000-00003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73" name="Immagine 1072" descr="http://demaco.consob/ArchiflowWeb/images/indicator.gif">
          <a:extLst>
            <a:ext uri="{FF2B5EF4-FFF2-40B4-BE49-F238E27FC236}">
              <a16:creationId xmlns:a16="http://schemas.microsoft.com/office/drawing/2014/main" id="{00000000-0008-0000-0000-00003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74" name="Immagine 1073" descr="http://demaco.consob/ArchiflowWeb/images/indicator.gif">
          <a:extLst>
            <a:ext uri="{FF2B5EF4-FFF2-40B4-BE49-F238E27FC236}">
              <a16:creationId xmlns:a16="http://schemas.microsoft.com/office/drawing/2014/main" id="{00000000-0008-0000-0000-00003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75" name="Immagine 1074" descr="http://demaco.consob/ArchiflowWeb/images/indicator.gif">
          <a:extLst>
            <a:ext uri="{FF2B5EF4-FFF2-40B4-BE49-F238E27FC236}">
              <a16:creationId xmlns:a16="http://schemas.microsoft.com/office/drawing/2014/main" id="{00000000-0008-0000-0000-00003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76" name="Immagine 1075" descr="http://demaco.consob/ArchiflowWeb/images/indicator.gif">
          <a:extLst>
            <a:ext uri="{FF2B5EF4-FFF2-40B4-BE49-F238E27FC236}">
              <a16:creationId xmlns:a16="http://schemas.microsoft.com/office/drawing/2014/main" id="{00000000-0008-0000-0000-00003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77" name="Immagine 1076" descr="http://demaco.consob/ArchiflowWeb/images/indicator.gif">
          <a:extLst>
            <a:ext uri="{FF2B5EF4-FFF2-40B4-BE49-F238E27FC236}">
              <a16:creationId xmlns:a16="http://schemas.microsoft.com/office/drawing/2014/main" id="{00000000-0008-0000-0000-00003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78" name="Immagine 1077" descr="http://demaco.consob/ArchiflowWeb/images/indicator.gif">
          <a:extLst>
            <a:ext uri="{FF2B5EF4-FFF2-40B4-BE49-F238E27FC236}">
              <a16:creationId xmlns:a16="http://schemas.microsoft.com/office/drawing/2014/main" id="{00000000-0008-0000-0000-00003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79" name="Immagine 1078" descr="http://demaco.consob/ArchiflowWeb/images/indicator.gif">
          <a:extLst>
            <a:ext uri="{FF2B5EF4-FFF2-40B4-BE49-F238E27FC236}">
              <a16:creationId xmlns:a16="http://schemas.microsoft.com/office/drawing/2014/main" id="{00000000-0008-0000-0000-00003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0" name="Immagine 1079" descr="http://demaco.consob/ArchiflowWeb/images/indicator.gif">
          <a:extLst>
            <a:ext uri="{FF2B5EF4-FFF2-40B4-BE49-F238E27FC236}">
              <a16:creationId xmlns:a16="http://schemas.microsoft.com/office/drawing/2014/main" id="{00000000-0008-0000-0000-00003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1" name="Immagine 1080" descr="http://demaco.consob/ArchiflowWeb/images/indicator.gif">
          <a:extLst>
            <a:ext uri="{FF2B5EF4-FFF2-40B4-BE49-F238E27FC236}">
              <a16:creationId xmlns:a16="http://schemas.microsoft.com/office/drawing/2014/main" id="{00000000-0008-0000-0000-00003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2" name="Immagine 1081" descr="http://demaco.consob/ArchiflowWeb/images/indicator.gif">
          <a:extLst>
            <a:ext uri="{FF2B5EF4-FFF2-40B4-BE49-F238E27FC236}">
              <a16:creationId xmlns:a16="http://schemas.microsoft.com/office/drawing/2014/main" id="{00000000-0008-0000-0000-00003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3" name="Immagine 1082" descr="http://demaco.consob/ArchiflowWeb/images/indicator.gif">
          <a:extLst>
            <a:ext uri="{FF2B5EF4-FFF2-40B4-BE49-F238E27FC236}">
              <a16:creationId xmlns:a16="http://schemas.microsoft.com/office/drawing/2014/main" id="{00000000-0008-0000-0000-00003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4" name="Immagine 1083" descr="http://demaco.consob/ArchiflowWeb/images/indicator.gif">
          <a:extLst>
            <a:ext uri="{FF2B5EF4-FFF2-40B4-BE49-F238E27FC236}">
              <a16:creationId xmlns:a16="http://schemas.microsoft.com/office/drawing/2014/main" id="{00000000-0008-0000-0000-00003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5" name="Immagine 1084" descr="http://demaco.consob/ArchiflowWeb/images/indicator.gif">
          <a:extLst>
            <a:ext uri="{FF2B5EF4-FFF2-40B4-BE49-F238E27FC236}">
              <a16:creationId xmlns:a16="http://schemas.microsoft.com/office/drawing/2014/main" id="{00000000-0008-0000-0000-00003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6" name="Immagine 1085" descr="http://demaco.consob/ArchiflowWeb/images/indicator.gif">
          <a:extLst>
            <a:ext uri="{FF2B5EF4-FFF2-40B4-BE49-F238E27FC236}">
              <a16:creationId xmlns:a16="http://schemas.microsoft.com/office/drawing/2014/main" id="{00000000-0008-0000-0000-00003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7" name="Immagine 1086" descr="http://demaco.consob/ArchiflowWeb/images/indicator.gif">
          <a:extLst>
            <a:ext uri="{FF2B5EF4-FFF2-40B4-BE49-F238E27FC236}">
              <a16:creationId xmlns:a16="http://schemas.microsoft.com/office/drawing/2014/main" id="{00000000-0008-0000-0000-00003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8" name="Immagine 1087" descr="http://demaco.consob/ArchiflowWeb/images/indicator.gif">
          <a:extLst>
            <a:ext uri="{FF2B5EF4-FFF2-40B4-BE49-F238E27FC236}">
              <a16:creationId xmlns:a16="http://schemas.microsoft.com/office/drawing/2014/main" id="{00000000-0008-0000-0000-00004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89" name="Immagine 1088" descr="http://demaco.consob/ArchiflowWeb/images/indicator.gif">
          <a:extLst>
            <a:ext uri="{FF2B5EF4-FFF2-40B4-BE49-F238E27FC236}">
              <a16:creationId xmlns:a16="http://schemas.microsoft.com/office/drawing/2014/main" id="{00000000-0008-0000-0000-00004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90" name="Immagine 1089" descr="http://demaco.consob/ArchiflowWeb/images/indicator.gif">
          <a:extLst>
            <a:ext uri="{FF2B5EF4-FFF2-40B4-BE49-F238E27FC236}">
              <a16:creationId xmlns:a16="http://schemas.microsoft.com/office/drawing/2014/main" id="{00000000-0008-0000-0000-00004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91" name="Immagine 1090" descr="http://demaco.consob/ArchiflowWeb/images/indicator.gif">
          <a:extLst>
            <a:ext uri="{FF2B5EF4-FFF2-40B4-BE49-F238E27FC236}">
              <a16:creationId xmlns:a16="http://schemas.microsoft.com/office/drawing/2014/main" id="{00000000-0008-0000-0000-00004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92" name="Immagine 1091" descr="http://demaco.consob/ArchiflowWeb/images/indicator.gif">
          <a:extLst>
            <a:ext uri="{FF2B5EF4-FFF2-40B4-BE49-F238E27FC236}">
              <a16:creationId xmlns:a16="http://schemas.microsoft.com/office/drawing/2014/main" id="{00000000-0008-0000-0000-00004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93" name="Immagine 1092" descr="http://demaco.consob/ArchiflowWeb/images/indicator.gif">
          <a:extLst>
            <a:ext uri="{FF2B5EF4-FFF2-40B4-BE49-F238E27FC236}">
              <a16:creationId xmlns:a16="http://schemas.microsoft.com/office/drawing/2014/main" id="{00000000-0008-0000-0000-00004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94" name="Immagine 1093" descr="http://demaco.consob/ArchiflowWeb/images/indicator.gif">
          <a:extLst>
            <a:ext uri="{FF2B5EF4-FFF2-40B4-BE49-F238E27FC236}">
              <a16:creationId xmlns:a16="http://schemas.microsoft.com/office/drawing/2014/main" id="{00000000-0008-0000-0000-00004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95" name="Immagine 1094" descr="http://demaco.consob/ArchiflowWeb/images/indicator.gif">
          <a:extLst>
            <a:ext uri="{FF2B5EF4-FFF2-40B4-BE49-F238E27FC236}">
              <a16:creationId xmlns:a16="http://schemas.microsoft.com/office/drawing/2014/main" id="{00000000-0008-0000-0000-00004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96" name="Immagine 1095" descr="http://demaco.consob/ArchiflowWeb/images/indicator.gif">
          <a:extLst>
            <a:ext uri="{FF2B5EF4-FFF2-40B4-BE49-F238E27FC236}">
              <a16:creationId xmlns:a16="http://schemas.microsoft.com/office/drawing/2014/main" id="{00000000-0008-0000-0000-00004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97" name="Immagine 1096" descr="http://demaco.consob/ArchiflowWeb/images/indicator.gif">
          <a:extLst>
            <a:ext uri="{FF2B5EF4-FFF2-40B4-BE49-F238E27FC236}">
              <a16:creationId xmlns:a16="http://schemas.microsoft.com/office/drawing/2014/main" id="{00000000-0008-0000-0000-00004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098" name="Immagine 1097" descr="http://demaco.consob/ArchiflowWeb/images/indicator.gif">
          <a:extLst>
            <a:ext uri="{FF2B5EF4-FFF2-40B4-BE49-F238E27FC236}">
              <a16:creationId xmlns:a16="http://schemas.microsoft.com/office/drawing/2014/main" id="{00000000-0008-0000-0000-00004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099" name="Immagine 1098" descr="http://demaco.consob/ArchiflowWeb/images/indicator.gif">
          <a:extLst>
            <a:ext uri="{FF2B5EF4-FFF2-40B4-BE49-F238E27FC236}">
              <a16:creationId xmlns:a16="http://schemas.microsoft.com/office/drawing/2014/main" id="{00000000-0008-0000-0000-00004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00" name="Immagine 1099" descr="http://demaco.consob/ArchiflowWeb/images/indicator.gif">
          <a:extLst>
            <a:ext uri="{FF2B5EF4-FFF2-40B4-BE49-F238E27FC236}">
              <a16:creationId xmlns:a16="http://schemas.microsoft.com/office/drawing/2014/main" id="{00000000-0008-0000-0000-00004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01" name="Immagine 1100" descr="http://demaco.consob/ArchiflowWeb/images/indicator.gif">
          <a:extLst>
            <a:ext uri="{FF2B5EF4-FFF2-40B4-BE49-F238E27FC236}">
              <a16:creationId xmlns:a16="http://schemas.microsoft.com/office/drawing/2014/main" id="{00000000-0008-0000-0000-00004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02" name="Immagine 1101" descr="http://demaco.consob/ArchiflowWeb/images/indicator.gif">
          <a:extLst>
            <a:ext uri="{FF2B5EF4-FFF2-40B4-BE49-F238E27FC236}">
              <a16:creationId xmlns:a16="http://schemas.microsoft.com/office/drawing/2014/main" id="{00000000-0008-0000-0000-00004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03" name="Immagine 1102" descr="http://demaco.consob/ArchiflowWeb/images/indicator.gif">
          <a:extLst>
            <a:ext uri="{FF2B5EF4-FFF2-40B4-BE49-F238E27FC236}">
              <a16:creationId xmlns:a16="http://schemas.microsoft.com/office/drawing/2014/main" id="{00000000-0008-0000-0000-00004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04" name="Immagine 1103" descr="http://demaco.consob/ArchiflowWeb/images/indicator.gif">
          <a:extLst>
            <a:ext uri="{FF2B5EF4-FFF2-40B4-BE49-F238E27FC236}">
              <a16:creationId xmlns:a16="http://schemas.microsoft.com/office/drawing/2014/main" id="{00000000-0008-0000-0000-00005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05" name="Immagine 1104" descr="http://demaco.consob/ArchiflowWeb/images/indicator.gif">
          <a:extLst>
            <a:ext uri="{FF2B5EF4-FFF2-40B4-BE49-F238E27FC236}">
              <a16:creationId xmlns:a16="http://schemas.microsoft.com/office/drawing/2014/main" id="{00000000-0008-0000-0000-00005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06" name="Immagine 1105" descr="http://demaco.consob/ArchiflowWeb/images/indicator.gif">
          <a:extLst>
            <a:ext uri="{FF2B5EF4-FFF2-40B4-BE49-F238E27FC236}">
              <a16:creationId xmlns:a16="http://schemas.microsoft.com/office/drawing/2014/main" id="{00000000-0008-0000-0000-00005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07" name="Immagine 1106" descr="http://demaco.consob/ArchiflowWeb/images/indicator.gif">
          <a:extLst>
            <a:ext uri="{FF2B5EF4-FFF2-40B4-BE49-F238E27FC236}">
              <a16:creationId xmlns:a16="http://schemas.microsoft.com/office/drawing/2014/main" id="{00000000-0008-0000-0000-00005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08" name="Immagine 1107" descr="http://demaco.consob/ArchiflowWeb/images/indicator.gif">
          <a:extLst>
            <a:ext uri="{FF2B5EF4-FFF2-40B4-BE49-F238E27FC236}">
              <a16:creationId xmlns:a16="http://schemas.microsoft.com/office/drawing/2014/main" id="{00000000-0008-0000-0000-00005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09" name="Immagine 1108" descr="http://demaco.consob/ArchiflowWeb/images/indicator.gif">
          <a:extLst>
            <a:ext uri="{FF2B5EF4-FFF2-40B4-BE49-F238E27FC236}">
              <a16:creationId xmlns:a16="http://schemas.microsoft.com/office/drawing/2014/main" id="{00000000-0008-0000-0000-00005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10" name="Immagine 1109" descr="http://demaco.consob/ArchiflowWeb/images/indicator.gif">
          <a:extLst>
            <a:ext uri="{FF2B5EF4-FFF2-40B4-BE49-F238E27FC236}">
              <a16:creationId xmlns:a16="http://schemas.microsoft.com/office/drawing/2014/main" id="{00000000-0008-0000-0000-00005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11" name="Immagine 1110" descr="http://demaco.consob/ArchiflowWeb/images/indicator.gif">
          <a:extLst>
            <a:ext uri="{FF2B5EF4-FFF2-40B4-BE49-F238E27FC236}">
              <a16:creationId xmlns:a16="http://schemas.microsoft.com/office/drawing/2014/main" id="{00000000-0008-0000-0000-00005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12" name="Immagine 1111" descr="http://demaco.consob/ArchiflowWeb/images/indicator.gif">
          <a:extLst>
            <a:ext uri="{FF2B5EF4-FFF2-40B4-BE49-F238E27FC236}">
              <a16:creationId xmlns:a16="http://schemas.microsoft.com/office/drawing/2014/main" id="{00000000-0008-0000-0000-00005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13" name="Immagine 1112" descr="http://demaco.consob/ArchiflowWeb/images/indicator.gif">
          <a:extLst>
            <a:ext uri="{FF2B5EF4-FFF2-40B4-BE49-F238E27FC236}">
              <a16:creationId xmlns:a16="http://schemas.microsoft.com/office/drawing/2014/main" id="{00000000-0008-0000-0000-00005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14" name="Immagine 1113" descr="http://demaco.consob/ArchiflowWeb/images/indicator.gif">
          <a:extLst>
            <a:ext uri="{FF2B5EF4-FFF2-40B4-BE49-F238E27FC236}">
              <a16:creationId xmlns:a16="http://schemas.microsoft.com/office/drawing/2014/main" id="{00000000-0008-0000-0000-00005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15" name="Immagine 1114" descr="http://demaco.consob/ArchiflowWeb/images/indicator.gif">
          <a:extLst>
            <a:ext uri="{FF2B5EF4-FFF2-40B4-BE49-F238E27FC236}">
              <a16:creationId xmlns:a16="http://schemas.microsoft.com/office/drawing/2014/main" id="{00000000-0008-0000-0000-00005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16" name="Immagine 1115" descr="http://demaco.consob/ArchiflowWeb/images/indicator.gif">
          <a:extLst>
            <a:ext uri="{FF2B5EF4-FFF2-40B4-BE49-F238E27FC236}">
              <a16:creationId xmlns:a16="http://schemas.microsoft.com/office/drawing/2014/main" id="{00000000-0008-0000-0000-00005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17" name="Immagine 1116" descr="http://demaco.consob/ArchiflowWeb/images/indicator.gif">
          <a:extLst>
            <a:ext uri="{FF2B5EF4-FFF2-40B4-BE49-F238E27FC236}">
              <a16:creationId xmlns:a16="http://schemas.microsoft.com/office/drawing/2014/main" id="{00000000-0008-0000-0000-00005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18" name="Immagine 1117" descr="http://demaco.consob/ArchiflowWeb/images/indicator.gif">
          <a:extLst>
            <a:ext uri="{FF2B5EF4-FFF2-40B4-BE49-F238E27FC236}">
              <a16:creationId xmlns:a16="http://schemas.microsoft.com/office/drawing/2014/main" id="{00000000-0008-0000-0000-00005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19" name="Immagine 1118" descr="http://demaco.consob/ArchiflowWeb/images/indicator.gif">
          <a:extLst>
            <a:ext uri="{FF2B5EF4-FFF2-40B4-BE49-F238E27FC236}">
              <a16:creationId xmlns:a16="http://schemas.microsoft.com/office/drawing/2014/main" id="{00000000-0008-0000-0000-00005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20" name="Immagine 1119" descr="http://demaco.consob/ArchiflowWeb/images/indicator.gif">
          <a:extLst>
            <a:ext uri="{FF2B5EF4-FFF2-40B4-BE49-F238E27FC236}">
              <a16:creationId xmlns:a16="http://schemas.microsoft.com/office/drawing/2014/main" id="{00000000-0008-0000-0000-00006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21" name="Immagine 1120" descr="http://demaco.consob/ArchiflowWeb/images/indicator.gif">
          <a:extLst>
            <a:ext uri="{FF2B5EF4-FFF2-40B4-BE49-F238E27FC236}">
              <a16:creationId xmlns:a16="http://schemas.microsoft.com/office/drawing/2014/main" id="{00000000-0008-0000-0000-00006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22" name="Immagine 1121" descr="http://demaco.consob/ArchiflowWeb/images/indicator.gif">
          <a:extLst>
            <a:ext uri="{FF2B5EF4-FFF2-40B4-BE49-F238E27FC236}">
              <a16:creationId xmlns:a16="http://schemas.microsoft.com/office/drawing/2014/main" id="{00000000-0008-0000-0000-00006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23" name="Immagine 1122" descr="http://demaco.consob/ArchiflowWeb/images/indicator.gif">
          <a:extLst>
            <a:ext uri="{FF2B5EF4-FFF2-40B4-BE49-F238E27FC236}">
              <a16:creationId xmlns:a16="http://schemas.microsoft.com/office/drawing/2014/main" id="{00000000-0008-0000-0000-00006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24" name="Immagine 1123" descr="http://demaco.consob/ArchiflowWeb/images/indicator.gif">
          <a:extLst>
            <a:ext uri="{FF2B5EF4-FFF2-40B4-BE49-F238E27FC236}">
              <a16:creationId xmlns:a16="http://schemas.microsoft.com/office/drawing/2014/main" id="{00000000-0008-0000-0000-00006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25" name="Immagine 1124" descr="http://demaco.consob/ArchiflowWeb/images/indicator.gif">
          <a:extLst>
            <a:ext uri="{FF2B5EF4-FFF2-40B4-BE49-F238E27FC236}">
              <a16:creationId xmlns:a16="http://schemas.microsoft.com/office/drawing/2014/main" id="{00000000-0008-0000-0000-00006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26" name="Immagine 1125" descr="http://demaco.consob/ArchiflowWeb/images/indicator.gif">
          <a:extLst>
            <a:ext uri="{FF2B5EF4-FFF2-40B4-BE49-F238E27FC236}">
              <a16:creationId xmlns:a16="http://schemas.microsoft.com/office/drawing/2014/main" id="{00000000-0008-0000-0000-00006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27" name="Immagine 1126" descr="http://demaco.consob/ArchiflowWeb/images/indicator.gif">
          <a:extLst>
            <a:ext uri="{FF2B5EF4-FFF2-40B4-BE49-F238E27FC236}">
              <a16:creationId xmlns:a16="http://schemas.microsoft.com/office/drawing/2014/main" id="{00000000-0008-0000-0000-00006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28" name="Immagine 1127" descr="http://demaco.consob/ArchiflowWeb/images/indicator.gif">
          <a:extLst>
            <a:ext uri="{FF2B5EF4-FFF2-40B4-BE49-F238E27FC236}">
              <a16:creationId xmlns:a16="http://schemas.microsoft.com/office/drawing/2014/main" id="{00000000-0008-0000-0000-00006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29" name="Immagine 1128" descr="http://demaco.consob/ArchiflowWeb/images/indicator.gif">
          <a:extLst>
            <a:ext uri="{FF2B5EF4-FFF2-40B4-BE49-F238E27FC236}">
              <a16:creationId xmlns:a16="http://schemas.microsoft.com/office/drawing/2014/main" id="{00000000-0008-0000-0000-00006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30" name="Immagine 1129" descr="http://demaco.consob/ArchiflowWeb/images/indicator.gif">
          <a:extLst>
            <a:ext uri="{FF2B5EF4-FFF2-40B4-BE49-F238E27FC236}">
              <a16:creationId xmlns:a16="http://schemas.microsoft.com/office/drawing/2014/main" id="{00000000-0008-0000-0000-00006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31" name="Immagine 1130" descr="http://demaco.consob/ArchiflowWeb/images/indicator.gif">
          <a:extLst>
            <a:ext uri="{FF2B5EF4-FFF2-40B4-BE49-F238E27FC236}">
              <a16:creationId xmlns:a16="http://schemas.microsoft.com/office/drawing/2014/main" id="{00000000-0008-0000-0000-00006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32" name="Immagine 1131" descr="http://demaco.consob/ArchiflowWeb/images/indicator.gif">
          <a:extLst>
            <a:ext uri="{FF2B5EF4-FFF2-40B4-BE49-F238E27FC236}">
              <a16:creationId xmlns:a16="http://schemas.microsoft.com/office/drawing/2014/main" id="{00000000-0008-0000-0000-00006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33" name="Immagine 1132" descr="http://demaco.consob/ArchiflowWeb/images/indicator.gif">
          <a:extLst>
            <a:ext uri="{FF2B5EF4-FFF2-40B4-BE49-F238E27FC236}">
              <a16:creationId xmlns:a16="http://schemas.microsoft.com/office/drawing/2014/main" id="{00000000-0008-0000-0000-00006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34" name="Immagine 1133" descr="http://demaco.consob/ArchiflowWeb/images/indicator.gif">
          <a:extLst>
            <a:ext uri="{FF2B5EF4-FFF2-40B4-BE49-F238E27FC236}">
              <a16:creationId xmlns:a16="http://schemas.microsoft.com/office/drawing/2014/main" id="{00000000-0008-0000-0000-00006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35" name="Immagine 1134" descr="http://demaco.consob/ArchiflowWeb/images/indicator.gif">
          <a:extLst>
            <a:ext uri="{FF2B5EF4-FFF2-40B4-BE49-F238E27FC236}">
              <a16:creationId xmlns:a16="http://schemas.microsoft.com/office/drawing/2014/main" id="{00000000-0008-0000-0000-00006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36" name="Immagine 1135" descr="http://demaco.consob/ArchiflowWeb/images/indicator.gif">
          <a:extLst>
            <a:ext uri="{FF2B5EF4-FFF2-40B4-BE49-F238E27FC236}">
              <a16:creationId xmlns:a16="http://schemas.microsoft.com/office/drawing/2014/main" id="{00000000-0008-0000-0000-00007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37" name="Immagine 1136" descr="http://demaco.consob/ArchiflowWeb/images/indicator.gif">
          <a:extLst>
            <a:ext uri="{FF2B5EF4-FFF2-40B4-BE49-F238E27FC236}">
              <a16:creationId xmlns:a16="http://schemas.microsoft.com/office/drawing/2014/main" id="{00000000-0008-0000-0000-00007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38" name="Immagine 1137" descr="http://demaco.consob/ArchiflowWeb/images/indicator.gif">
          <a:extLst>
            <a:ext uri="{FF2B5EF4-FFF2-40B4-BE49-F238E27FC236}">
              <a16:creationId xmlns:a16="http://schemas.microsoft.com/office/drawing/2014/main" id="{00000000-0008-0000-0000-00007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39" name="Immagine 1138" descr="http://demaco.consob/ArchiflowWeb/images/indicator.gif">
          <a:extLst>
            <a:ext uri="{FF2B5EF4-FFF2-40B4-BE49-F238E27FC236}">
              <a16:creationId xmlns:a16="http://schemas.microsoft.com/office/drawing/2014/main" id="{00000000-0008-0000-0000-00007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40" name="Immagine 1139" descr="http://demaco.consob/ArchiflowWeb/images/indicator.gif">
          <a:extLst>
            <a:ext uri="{FF2B5EF4-FFF2-40B4-BE49-F238E27FC236}">
              <a16:creationId xmlns:a16="http://schemas.microsoft.com/office/drawing/2014/main" id="{00000000-0008-0000-0000-00007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41" name="Immagine 1140" descr="http://demaco.consob/ArchiflowWeb/images/indicator.gif">
          <a:extLst>
            <a:ext uri="{FF2B5EF4-FFF2-40B4-BE49-F238E27FC236}">
              <a16:creationId xmlns:a16="http://schemas.microsoft.com/office/drawing/2014/main" id="{00000000-0008-0000-0000-00007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42" name="Immagine 1141" descr="http://demaco.consob/ArchiflowWeb/images/indicator.gif">
          <a:extLst>
            <a:ext uri="{FF2B5EF4-FFF2-40B4-BE49-F238E27FC236}">
              <a16:creationId xmlns:a16="http://schemas.microsoft.com/office/drawing/2014/main" id="{00000000-0008-0000-0000-00007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43" name="Immagine 1142" descr="http://demaco.consob/ArchiflowWeb/images/indicator.gif">
          <a:extLst>
            <a:ext uri="{FF2B5EF4-FFF2-40B4-BE49-F238E27FC236}">
              <a16:creationId xmlns:a16="http://schemas.microsoft.com/office/drawing/2014/main" id="{00000000-0008-0000-0000-00007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44" name="Immagine 1143" descr="http://demaco.consob/ArchiflowWeb/images/indicator.gif">
          <a:extLst>
            <a:ext uri="{FF2B5EF4-FFF2-40B4-BE49-F238E27FC236}">
              <a16:creationId xmlns:a16="http://schemas.microsoft.com/office/drawing/2014/main" id="{00000000-0008-0000-0000-00007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45" name="Immagine 1144" descr="http://demaco.consob/ArchiflowWeb/images/indicator.gif">
          <a:extLst>
            <a:ext uri="{FF2B5EF4-FFF2-40B4-BE49-F238E27FC236}">
              <a16:creationId xmlns:a16="http://schemas.microsoft.com/office/drawing/2014/main" id="{00000000-0008-0000-0000-00007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46" name="Immagine 1145" descr="http://demaco.consob/ArchiflowWeb/images/indicator.gif">
          <a:extLst>
            <a:ext uri="{FF2B5EF4-FFF2-40B4-BE49-F238E27FC236}">
              <a16:creationId xmlns:a16="http://schemas.microsoft.com/office/drawing/2014/main" id="{00000000-0008-0000-0000-00007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47" name="Immagine 1146" descr="http://demaco.consob/ArchiflowWeb/images/indicator.gif">
          <a:extLst>
            <a:ext uri="{FF2B5EF4-FFF2-40B4-BE49-F238E27FC236}">
              <a16:creationId xmlns:a16="http://schemas.microsoft.com/office/drawing/2014/main" id="{00000000-0008-0000-0000-00007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48" name="Immagine 1147" descr="http://demaco.consob/ArchiflowWeb/images/indicator.gif">
          <a:extLst>
            <a:ext uri="{FF2B5EF4-FFF2-40B4-BE49-F238E27FC236}">
              <a16:creationId xmlns:a16="http://schemas.microsoft.com/office/drawing/2014/main" id="{00000000-0008-0000-0000-00007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49" name="Immagine 1148" descr="http://demaco.consob/ArchiflowWeb/images/indicator.gif">
          <a:extLst>
            <a:ext uri="{FF2B5EF4-FFF2-40B4-BE49-F238E27FC236}">
              <a16:creationId xmlns:a16="http://schemas.microsoft.com/office/drawing/2014/main" id="{00000000-0008-0000-0000-00007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50" name="Immagine 1149" descr="http://demaco.consob/ArchiflowWeb/images/indicator.gif">
          <a:extLst>
            <a:ext uri="{FF2B5EF4-FFF2-40B4-BE49-F238E27FC236}">
              <a16:creationId xmlns:a16="http://schemas.microsoft.com/office/drawing/2014/main" id="{00000000-0008-0000-0000-00007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51" name="Immagine 1150" descr="http://demaco.consob/ArchiflowWeb/images/indicator.gif">
          <a:extLst>
            <a:ext uri="{FF2B5EF4-FFF2-40B4-BE49-F238E27FC236}">
              <a16:creationId xmlns:a16="http://schemas.microsoft.com/office/drawing/2014/main" id="{00000000-0008-0000-0000-00007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52" name="Immagine 1151" descr="http://demaco.consob/ArchiflowWeb/images/indicator.gif">
          <a:extLst>
            <a:ext uri="{FF2B5EF4-FFF2-40B4-BE49-F238E27FC236}">
              <a16:creationId xmlns:a16="http://schemas.microsoft.com/office/drawing/2014/main" id="{00000000-0008-0000-0000-00008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53" name="Immagine 1152" descr="http://demaco.consob/ArchiflowWeb/images/indicator.gif">
          <a:extLst>
            <a:ext uri="{FF2B5EF4-FFF2-40B4-BE49-F238E27FC236}">
              <a16:creationId xmlns:a16="http://schemas.microsoft.com/office/drawing/2014/main" id="{00000000-0008-0000-0000-00008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54" name="Immagine 1153" descr="http://demaco.consob/ArchiflowWeb/images/indicator.gif">
          <a:extLst>
            <a:ext uri="{FF2B5EF4-FFF2-40B4-BE49-F238E27FC236}">
              <a16:creationId xmlns:a16="http://schemas.microsoft.com/office/drawing/2014/main" id="{00000000-0008-0000-0000-00008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55" name="Immagine 1154" descr="http://demaco.consob/ArchiflowWeb/images/indicator.gif">
          <a:extLst>
            <a:ext uri="{FF2B5EF4-FFF2-40B4-BE49-F238E27FC236}">
              <a16:creationId xmlns:a16="http://schemas.microsoft.com/office/drawing/2014/main" id="{00000000-0008-0000-0000-00008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56" name="Immagine 1155" descr="http://demaco.consob/ArchiflowWeb/images/indicator.gif">
          <a:extLst>
            <a:ext uri="{FF2B5EF4-FFF2-40B4-BE49-F238E27FC236}">
              <a16:creationId xmlns:a16="http://schemas.microsoft.com/office/drawing/2014/main" id="{00000000-0008-0000-0000-00008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57" name="Immagine 1156" descr="http://demaco.consob/ArchiflowWeb/images/indicator.gif">
          <a:extLst>
            <a:ext uri="{FF2B5EF4-FFF2-40B4-BE49-F238E27FC236}">
              <a16:creationId xmlns:a16="http://schemas.microsoft.com/office/drawing/2014/main" id="{00000000-0008-0000-0000-00008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58" name="Immagine 1157" descr="http://demaco.consob/ArchiflowWeb/images/indicator.gif">
          <a:extLst>
            <a:ext uri="{FF2B5EF4-FFF2-40B4-BE49-F238E27FC236}">
              <a16:creationId xmlns:a16="http://schemas.microsoft.com/office/drawing/2014/main" id="{00000000-0008-0000-0000-00008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59" name="Immagine 1158" descr="http://demaco.consob/ArchiflowWeb/images/indicator.gif">
          <a:extLst>
            <a:ext uri="{FF2B5EF4-FFF2-40B4-BE49-F238E27FC236}">
              <a16:creationId xmlns:a16="http://schemas.microsoft.com/office/drawing/2014/main" id="{00000000-0008-0000-0000-00008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60" name="Immagine 1159" descr="http://demaco.consob/ArchiflowWeb/images/indicator.gif">
          <a:extLst>
            <a:ext uri="{FF2B5EF4-FFF2-40B4-BE49-F238E27FC236}">
              <a16:creationId xmlns:a16="http://schemas.microsoft.com/office/drawing/2014/main" id="{00000000-0008-0000-0000-00008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61" name="Immagine 1160" descr="http://demaco.consob/ArchiflowWeb/images/indicator.gif">
          <a:extLst>
            <a:ext uri="{FF2B5EF4-FFF2-40B4-BE49-F238E27FC236}">
              <a16:creationId xmlns:a16="http://schemas.microsoft.com/office/drawing/2014/main" id="{00000000-0008-0000-0000-00008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62" name="Immagine 1161" descr="http://demaco.consob/ArchiflowWeb/images/indicator.gif">
          <a:extLst>
            <a:ext uri="{FF2B5EF4-FFF2-40B4-BE49-F238E27FC236}">
              <a16:creationId xmlns:a16="http://schemas.microsoft.com/office/drawing/2014/main" id="{00000000-0008-0000-0000-00008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63" name="Immagine 1162" descr="http://demaco.consob/ArchiflowWeb/images/indicator.gif">
          <a:extLst>
            <a:ext uri="{FF2B5EF4-FFF2-40B4-BE49-F238E27FC236}">
              <a16:creationId xmlns:a16="http://schemas.microsoft.com/office/drawing/2014/main" id="{00000000-0008-0000-0000-00008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64" name="Immagine 1163" descr="http://demaco.consob/ArchiflowWeb/images/indicator.gif">
          <a:extLst>
            <a:ext uri="{FF2B5EF4-FFF2-40B4-BE49-F238E27FC236}">
              <a16:creationId xmlns:a16="http://schemas.microsoft.com/office/drawing/2014/main" id="{00000000-0008-0000-0000-00008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65" name="Immagine 1164" descr="http://demaco.consob/ArchiflowWeb/images/indicator.gif">
          <a:extLst>
            <a:ext uri="{FF2B5EF4-FFF2-40B4-BE49-F238E27FC236}">
              <a16:creationId xmlns:a16="http://schemas.microsoft.com/office/drawing/2014/main" id="{00000000-0008-0000-0000-00008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66" name="Immagine 1165" descr="http://demaco.consob/ArchiflowWeb/images/indicator.gif">
          <a:extLst>
            <a:ext uri="{FF2B5EF4-FFF2-40B4-BE49-F238E27FC236}">
              <a16:creationId xmlns:a16="http://schemas.microsoft.com/office/drawing/2014/main" id="{00000000-0008-0000-0000-00008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67" name="Immagine 1166" descr="http://demaco.consob/ArchiflowWeb/images/indicator.gif">
          <a:extLst>
            <a:ext uri="{FF2B5EF4-FFF2-40B4-BE49-F238E27FC236}">
              <a16:creationId xmlns:a16="http://schemas.microsoft.com/office/drawing/2014/main" id="{00000000-0008-0000-0000-00008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68" name="Immagine 1167" descr="http://demaco.consob/ArchiflowWeb/images/indicator.gif">
          <a:extLst>
            <a:ext uri="{FF2B5EF4-FFF2-40B4-BE49-F238E27FC236}">
              <a16:creationId xmlns:a16="http://schemas.microsoft.com/office/drawing/2014/main" id="{00000000-0008-0000-0000-00009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69" name="Immagine 1168" descr="http://demaco.consob/ArchiflowWeb/images/indicator.gif">
          <a:extLst>
            <a:ext uri="{FF2B5EF4-FFF2-40B4-BE49-F238E27FC236}">
              <a16:creationId xmlns:a16="http://schemas.microsoft.com/office/drawing/2014/main" id="{00000000-0008-0000-0000-00009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70" name="Immagine 1169" descr="http://demaco.consob/ArchiflowWeb/images/indicator.gif">
          <a:extLst>
            <a:ext uri="{FF2B5EF4-FFF2-40B4-BE49-F238E27FC236}">
              <a16:creationId xmlns:a16="http://schemas.microsoft.com/office/drawing/2014/main" id="{00000000-0008-0000-0000-00009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71" name="Immagine 1170" descr="http://demaco.consob/ArchiflowWeb/images/indicator.gif">
          <a:extLst>
            <a:ext uri="{FF2B5EF4-FFF2-40B4-BE49-F238E27FC236}">
              <a16:creationId xmlns:a16="http://schemas.microsoft.com/office/drawing/2014/main" id="{00000000-0008-0000-0000-00009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72" name="Immagine 1171" descr="http://demaco.consob/ArchiflowWeb/images/indicator.gif">
          <a:extLst>
            <a:ext uri="{FF2B5EF4-FFF2-40B4-BE49-F238E27FC236}">
              <a16:creationId xmlns:a16="http://schemas.microsoft.com/office/drawing/2014/main" id="{00000000-0008-0000-0000-00009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73" name="Immagine 1172" descr="http://demaco.consob/ArchiflowWeb/images/indicator.gif">
          <a:extLst>
            <a:ext uri="{FF2B5EF4-FFF2-40B4-BE49-F238E27FC236}">
              <a16:creationId xmlns:a16="http://schemas.microsoft.com/office/drawing/2014/main" id="{00000000-0008-0000-0000-00009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74" name="Immagine 1173" descr="http://demaco.consob/ArchiflowWeb/images/indicator.gif">
          <a:extLst>
            <a:ext uri="{FF2B5EF4-FFF2-40B4-BE49-F238E27FC236}">
              <a16:creationId xmlns:a16="http://schemas.microsoft.com/office/drawing/2014/main" id="{00000000-0008-0000-0000-00009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75" name="Immagine 1174" descr="http://demaco.consob/ArchiflowWeb/images/indicator.gif">
          <a:extLst>
            <a:ext uri="{FF2B5EF4-FFF2-40B4-BE49-F238E27FC236}">
              <a16:creationId xmlns:a16="http://schemas.microsoft.com/office/drawing/2014/main" id="{00000000-0008-0000-0000-00009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76" name="Immagine 1175" descr="http://demaco.consob/ArchiflowWeb/images/indicator.gif">
          <a:extLst>
            <a:ext uri="{FF2B5EF4-FFF2-40B4-BE49-F238E27FC236}">
              <a16:creationId xmlns:a16="http://schemas.microsoft.com/office/drawing/2014/main" id="{00000000-0008-0000-0000-00009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77" name="Immagine 1176" descr="http://demaco.consob/ArchiflowWeb/images/indicator.gif">
          <a:extLst>
            <a:ext uri="{FF2B5EF4-FFF2-40B4-BE49-F238E27FC236}">
              <a16:creationId xmlns:a16="http://schemas.microsoft.com/office/drawing/2014/main" id="{00000000-0008-0000-0000-00009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78" name="Immagine 1177" descr="http://demaco.consob/ArchiflowWeb/images/indicator.gif">
          <a:extLst>
            <a:ext uri="{FF2B5EF4-FFF2-40B4-BE49-F238E27FC236}">
              <a16:creationId xmlns:a16="http://schemas.microsoft.com/office/drawing/2014/main" id="{00000000-0008-0000-0000-00009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79" name="Immagine 1178" descr="http://demaco.consob/ArchiflowWeb/images/indicator.gif">
          <a:extLst>
            <a:ext uri="{FF2B5EF4-FFF2-40B4-BE49-F238E27FC236}">
              <a16:creationId xmlns:a16="http://schemas.microsoft.com/office/drawing/2014/main" id="{00000000-0008-0000-0000-00009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80" name="Immagine 1179" descr="http://demaco.consob/ArchiflowWeb/images/indicator.gif">
          <a:extLst>
            <a:ext uri="{FF2B5EF4-FFF2-40B4-BE49-F238E27FC236}">
              <a16:creationId xmlns:a16="http://schemas.microsoft.com/office/drawing/2014/main" id="{00000000-0008-0000-0000-00009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81" name="Immagine 1180" descr="http://demaco.consob/ArchiflowWeb/images/indicator.gif">
          <a:extLst>
            <a:ext uri="{FF2B5EF4-FFF2-40B4-BE49-F238E27FC236}">
              <a16:creationId xmlns:a16="http://schemas.microsoft.com/office/drawing/2014/main" id="{00000000-0008-0000-0000-00009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82" name="Immagine 1181" descr="http://demaco.consob/ArchiflowWeb/images/indicator.gif">
          <a:extLst>
            <a:ext uri="{FF2B5EF4-FFF2-40B4-BE49-F238E27FC236}">
              <a16:creationId xmlns:a16="http://schemas.microsoft.com/office/drawing/2014/main" id="{00000000-0008-0000-0000-00009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83" name="Immagine 1182" descr="http://demaco.consob/ArchiflowWeb/images/indicator.gif">
          <a:extLst>
            <a:ext uri="{FF2B5EF4-FFF2-40B4-BE49-F238E27FC236}">
              <a16:creationId xmlns:a16="http://schemas.microsoft.com/office/drawing/2014/main" id="{00000000-0008-0000-0000-00009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84" name="Immagine 1183" descr="http://demaco.consob/ArchiflowWeb/images/indicator.gif">
          <a:extLst>
            <a:ext uri="{FF2B5EF4-FFF2-40B4-BE49-F238E27FC236}">
              <a16:creationId xmlns:a16="http://schemas.microsoft.com/office/drawing/2014/main" id="{00000000-0008-0000-0000-0000A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85" name="Immagine 1184" descr="http://demaco.consob/ArchiflowWeb/images/indicator.gif">
          <a:extLst>
            <a:ext uri="{FF2B5EF4-FFF2-40B4-BE49-F238E27FC236}">
              <a16:creationId xmlns:a16="http://schemas.microsoft.com/office/drawing/2014/main" id="{00000000-0008-0000-0000-0000A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86" name="Immagine 1185" descr="http://demaco.consob/ArchiflowWeb/images/indicator.gif">
          <a:extLst>
            <a:ext uri="{FF2B5EF4-FFF2-40B4-BE49-F238E27FC236}">
              <a16:creationId xmlns:a16="http://schemas.microsoft.com/office/drawing/2014/main" id="{00000000-0008-0000-0000-0000A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87" name="Immagine 1186" descr="http://demaco.consob/ArchiflowWeb/images/indicator.gif">
          <a:extLst>
            <a:ext uri="{FF2B5EF4-FFF2-40B4-BE49-F238E27FC236}">
              <a16:creationId xmlns:a16="http://schemas.microsoft.com/office/drawing/2014/main" id="{00000000-0008-0000-0000-0000A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88" name="Immagine 1187" descr="http://demaco.consob/ArchiflowWeb/images/indicator.gif">
          <a:extLst>
            <a:ext uri="{FF2B5EF4-FFF2-40B4-BE49-F238E27FC236}">
              <a16:creationId xmlns:a16="http://schemas.microsoft.com/office/drawing/2014/main" id="{00000000-0008-0000-0000-0000A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89" name="Immagine 1188" descr="http://demaco.consob/ArchiflowWeb/images/indicator.gif">
          <a:extLst>
            <a:ext uri="{FF2B5EF4-FFF2-40B4-BE49-F238E27FC236}">
              <a16:creationId xmlns:a16="http://schemas.microsoft.com/office/drawing/2014/main" id="{00000000-0008-0000-0000-0000A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90" name="Immagine 1189" descr="http://demaco.consob/ArchiflowWeb/images/indicator.gif">
          <a:extLst>
            <a:ext uri="{FF2B5EF4-FFF2-40B4-BE49-F238E27FC236}">
              <a16:creationId xmlns:a16="http://schemas.microsoft.com/office/drawing/2014/main" id="{00000000-0008-0000-0000-0000A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91" name="Immagine 1190" descr="http://demaco.consob/ArchiflowWeb/images/indicator.gif">
          <a:extLst>
            <a:ext uri="{FF2B5EF4-FFF2-40B4-BE49-F238E27FC236}">
              <a16:creationId xmlns:a16="http://schemas.microsoft.com/office/drawing/2014/main" id="{00000000-0008-0000-0000-0000A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92" name="Immagine 1191" descr="http://demaco.consob/ArchiflowWeb/images/indicator.gif">
          <a:extLst>
            <a:ext uri="{FF2B5EF4-FFF2-40B4-BE49-F238E27FC236}">
              <a16:creationId xmlns:a16="http://schemas.microsoft.com/office/drawing/2014/main" id="{00000000-0008-0000-0000-0000A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93" name="Immagine 1192" descr="http://demaco.consob/ArchiflowWeb/images/indicator.gif">
          <a:extLst>
            <a:ext uri="{FF2B5EF4-FFF2-40B4-BE49-F238E27FC236}">
              <a16:creationId xmlns:a16="http://schemas.microsoft.com/office/drawing/2014/main" id="{00000000-0008-0000-0000-0000A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94" name="Immagine 1193" descr="http://demaco.consob/ArchiflowWeb/images/indicator.gif">
          <a:extLst>
            <a:ext uri="{FF2B5EF4-FFF2-40B4-BE49-F238E27FC236}">
              <a16:creationId xmlns:a16="http://schemas.microsoft.com/office/drawing/2014/main" id="{00000000-0008-0000-0000-0000A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95" name="Immagine 1194" descr="http://demaco.consob/ArchiflowWeb/images/indicator.gif">
          <a:extLst>
            <a:ext uri="{FF2B5EF4-FFF2-40B4-BE49-F238E27FC236}">
              <a16:creationId xmlns:a16="http://schemas.microsoft.com/office/drawing/2014/main" id="{00000000-0008-0000-0000-0000A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96" name="Immagine 1195" descr="http://demaco.consob/ArchiflowWeb/images/indicator.gif">
          <a:extLst>
            <a:ext uri="{FF2B5EF4-FFF2-40B4-BE49-F238E27FC236}">
              <a16:creationId xmlns:a16="http://schemas.microsoft.com/office/drawing/2014/main" id="{00000000-0008-0000-0000-0000A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97" name="Immagine 1196" descr="http://demaco.consob/ArchiflowWeb/images/indicator.gif">
          <a:extLst>
            <a:ext uri="{FF2B5EF4-FFF2-40B4-BE49-F238E27FC236}">
              <a16:creationId xmlns:a16="http://schemas.microsoft.com/office/drawing/2014/main" id="{00000000-0008-0000-0000-0000A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198" name="Immagine 1197" descr="http://demaco.consob/ArchiflowWeb/images/indicator.gif">
          <a:extLst>
            <a:ext uri="{FF2B5EF4-FFF2-40B4-BE49-F238E27FC236}">
              <a16:creationId xmlns:a16="http://schemas.microsoft.com/office/drawing/2014/main" id="{00000000-0008-0000-0000-0000A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199" name="Immagine 1198" descr="http://demaco.consob/ArchiflowWeb/images/indicator.gif">
          <a:extLst>
            <a:ext uri="{FF2B5EF4-FFF2-40B4-BE49-F238E27FC236}">
              <a16:creationId xmlns:a16="http://schemas.microsoft.com/office/drawing/2014/main" id="{00000000-0008-0000-0000-0000A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00" name="Immagine 1199" descr="http://demaco.consob/ArchiflowWeb/images/indicator.gif">
          <a:extLst>
            <a:ext uri="{FF2B5EF4-FFF2-40B4-BE49-F238E27FC236}">
              <a16:creationId xmlns:a16="http://schemas.microsoft.com/office/drawing/2014/main" id="{00000000-0008-0000-0000-0000B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01" name="Immagine 1200" descr="http://demaco.consob/ArchiflowWeb/images/indicator.gif">
          <a:extLst>
            <a:ext uri="{FF2B5EF4-FFF2-40B4-BE49-F238E27FC236}">
              <a16:creationId xmlns:a16="http://schemas.microsoft.com/office/drawing/2014/main" id="{00000000-0008-0000-0000-0000B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02" name="Immagine 1201" descr="http://demaco.consob/ArchiflowWeb/images/indicator.gif">
          <a:extLst>
            <a:ext uri="{FF2B5EF4-FFF2-40B4-BE49-F238E27FC236}">
              <a16:creationId xmlns:a16="http://schemas.microsoft.com/office/drawing/2014/main" id="{00000000-0008-0000-0000-0000B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03" name="Immagine 1202" descr="http://demaco.consob/ArchiflowWeb/images/indicator.gif">
          <a:extLst>
            <a:ext uri="{FF2B5EF4-FFF2-40B4-BE49-F238E27FC236}">
              <a16:creationId xmlns:a16="http://schemas.microsoft.com/office/drawing/2014/main" id="{00000000-0008-0000-0000-0000B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04" name="Immagine 1203" descr="http://demaco.consob/ArchiflowWeb/images/indicator.gif">
          <a:extLst>
            <a:ext uri="{FF2B5EF4-FFF2-40B4-BE49-F238E27FC236}">
              <a16:creationId xmlns:a16="http://schemas.microsoft.com/office/drawing/2014/main" id="{00000000-0008-0000-0000-0000B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05" name="Immagine 1204" descr="http://demaco.consob/ArchiflowWeb/images/indicator.gif">
          <a:extLst>
            <a:ext uri="{FF2B5EF4-FFF2-40B4-BE49-F238E27FC236}">
              <a16:creationId xmlns:a16="http://schemas.microsoft.com/office/drawing/2014/main" id="{00000000-0008-0000-0000-0000B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06" name="Immagine 1205" descr="http://demaco.consob/ArchiflowWeb/images/indicator.gif">
          <a:extLst>
            <a:ext uri="{FF2B5EF4-FFF2-40B4-BE49-F238E27FC236}">
              <a16:creationId xmlns:a16="http://schemas.microsoft.com/office/drawing/2014/main" id="{00000000-0008-0000-0000-0000B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07" name="Immagine 1206" descr="http://demaco.consob/ArchiflowWeb/images/indicator.gif">
          <a:extLst>
            <a:ext uri="{FF2B5EF4-FFF2-40B4-BE49-F238E27FC236}">
              <a16:creationId xmlns:a16="http://schemas.microsoft.com/office/drawing/2014/main" id="{00000000-0008-0000-0000-0000B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08" name="Immagine 1207" descr="http://demaco.consob/ArchiflowWeb/images/indicator.gif">
          <a:extLst>
            <a:ext uri="{FF2B5EF4-FFF2-40B4-BE49-F238E27FC236}">
              <a16:creationId xmlns:a16="http://schemas.microsoft.com/office/drawing/2014/main" id="{00000000-0008-0000-0000-0000B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09" name="Immagine 1208" descr="http://demaco.consob/ArchiflowWeb/images/indicator.gif">
          <a:extLst>
            <a:ext uri="{FF2B5EF4-FFF2-40B4-BE49-F238E27FC236}">
              <a16:creationId xmlns:a16="http://schemas.microsoft.com/office/drawing/2014/main" id="{00000000-0008-0000-0000-0000B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10" name="Immagine 1209" descr="http://demaco.consob/ArchiflowWeb/images/indicator.gif">
          <a:extLst>
            <a:ext uri="{FF2B5EF4-FFF2-40B4-BE49-F238E27FC236}">
              <a16:creationId xmlns:a16="http://schemas.microsoft.com/office/drawing/2014/main" id="{00000000-0008-0000-0000-0000B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11" name="Immagine 1210" descr="http://demaco.consob/ArchiflowWeb/images/indicator.gif">
          <a:extLst>
            <a:ext uri="{FF2B5EF4-FFF2-40B4-BE49-F238E27FC236}">
              <a16:creationId xmlns:a16="http://schemas.microsoft.com/office/drawing/2014/main" id="{00000000-0008-0000-0000-0000B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12" name="Immagine 1211" descr="http://demaco.consob/ArchiflowWeb/images/indicator.gif">
          <a:extLst>
            <a:ext uri="{FF2B5EF4-FFF2-40B4-BE49-F238E27FC236}">
              <a16:creationId xmlns:a16="http://schemas.microsoft.com/office/drawing/2014/main" id="{00000000-0008-0000-0000-0000B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13" name="Immagine 1212" descr="http://demaco.consob/ArchiflowWeb/images/indicator.gif">
          <a:extLst>
            <a:ext uri="{FF2B5EF4-FFF2-40B4-BE49-F238E27FC236}">
              <a16:creationId xmlns:a16="http://schemas.microsoft.com/office/drawing/2014/main" id="{00000000-0008-0000-0000-0000B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14" name="Immagine 1213" descr="http://demaco.consob/ArchiflowWeb/images/indicator.gif">
          <a:extLst>
            <a:ext uri="{FF2B5EF4-FFF2-40B4-BE49-F238E27FC236}">
              <a16:creationId xmlns:a16="http://schemas.microsoft.com/office/drawing/2014/main" id="{00000000-0008-0000-0000-0000B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15" name="Immagine 1214" descr="http://demaco.consob/ArchiflowWeb/images/indicator.gif">
          <a:extLst>
            <a:ext uri="{FF2B5EF4-FFF2-40B4-BE49-F238E27FC236}">
              <a16:creationId xmlns:a16="http://schemas.microsoft.com/office/drawing/2014/main" id="{00000000-0008-0000-0000-0000B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16" name="Immagine 1215" descr="http://demaco.consob/ArchiflowWeb/images/indicator.gif">
          <a:extLst>
            <a:ext uri="{FF2B5EF4-FFF2-40B4-BE49-F238E27FC236}">
              <a16:creationId xmlns:a16="http://schemas.microsoft.com/office/drawing/2014/main" id="{00000000-0008-0000-0000-0000C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17" name="Immagine 1216" descr="http://demaco.consob/ArchiflowWeb/images/indicator.gif">
          <a:extLst>
            <a:ext uri="{FF2B5EF4-FFF2-40B4-BE49-F238E27FC236}">
              <a16:creationId xmlns:a16="http://schemas.microsoft.com/office/drawing/2014/main" id="{00000000-0008-0000-0000-0000C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18" name="Immagine 1217" descr="http://demaco.consob/ArchiflowWeb/images/indicator.gif">
          <a:extLst>
            <a:ext uri="{FF2B5EF4-FFF2-40B4-BE49-F238E27FC236}">
              <a16:creationId xmlns:a16="http://schemas.microsoft.com/office/drawing/2014/main" id="{00000000-0008-0000-0000-0000C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19" name="Immagine 1218" descr="http://demaco.consob/ArchiflowWeb/images/indicator.gif">
          <a:extLst>
            <a:ext uri="{FF2B5EF4-FFF2-40B4-BE49-F238E27FC236}">
              <a16:creationId xmlns:a16="http://schemas.microsoft.com/office/drawing/2014/main" id="{00000000-0008-0000-0000-0000C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20" name="Immagine 1219" descr="http://demaco.consob/ArchiflowWeb/images/indicator.gif">
          <a:extLst>
            <a:ext uri="{FF2B5EF4-FFF2-40B4-BE49-F238E27FC236}">
              <a16:creationId xmlns:a16="http://schemas.microsoft.com/office/drawing/2014/main" id="{00000000-0008-0000-0000-0000C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21" name="Immagine 1220" descr="http://demaco.consob/ArchiflowWeb/images/indicator.gif">
          <a:extLst>
            <a:ext uri="{FF2B5EF4-FFF2-40B4-BE49-F238E27FC236}">
              <a16:creationId xmlns:a16="http://schemas.microsoft.com/office/drawing/2014/main" id="{00000000-0008-0000-0000-0000C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22" name="Immagine 1221" descr="http://demaco.consob/ArchiflowWeb/images/indicator.gif">
          <a:extLst>
            <a:ext uri="{FF2B5EF4-FFF2-40B4-BE49-F238E27FC236}">
              <a16:creationId xmlns:a16="http://schemas.microsoft.com/office/drawing/2014/main" id="{00000000-0008-0000-0000-0000C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23" name="Immagine 1222" descr="http://demaco.consob/ArchiflowWeb/images/indicator.gif">
          <a:extLst>
            <a:ext uri="{FF2B5EF4-FFF2-40B4-BE49-F238E27FC236}">
              <a16:creationId xmlns:a16="http://schemas.microsoft.com/office/drawing/2014/main" id="{00000000-0008-0000-0000-0000C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24" name="Immagine 1223" descr="http://demaco.consob/ArchiflowWeb/images/indicator.gif">
          <a:extLst>
            <a:ext uri="{FF2B5EF4-FFF2-40B4-BE49-F238E27FC236}">
              <a16:creationId xmlns:a16="http://schemas.microsoft.com/office/drawing/2014/main" id="{00000000-0008-0000-0000-0000C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25" name="Immagine 1224" descr="http://demaco.consob/ArchiflowWeb/images/indicator.gif">
          <a:extLst>
            <a:ext uri="{FF2B5EF4-FFF2-40B4-BE49-F238E27FC236}">
              <a16:creationId xmlns:a16="http://schemas.microsoft.com/office/drawing/2014/main" id="{00000000-0008-0000-0000-0000C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26" name="Immagine 1225" descr="http://demaco.consob/ArchiflowWeb/images/indicator.gif">
          <a:extLst>
            <a:ext uri="{FF2B5EF4-FFF2-40B4-BE49-F238E27FC236}">
              <a16:creationId xmlns:a16="http://schemas.microsoft.com/office/drawing/2014/main" id="{00000000-0008-0000-0000-0000C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27" name="Immagine 1226" descr="http://demaco.consob/ArchiflowWeb/images/indicator.gif">
          <a:extLst>
            <a:ext uri="{FF2B5EF4-FFF2-40B4-BE49-F238E27FC236}">
              <a16:creationId xmlns:a16="http://schemas.microsoft.com/office/drawing/2014/main" id="{00000000-0008-0000-0000-0000C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28" name="Immagine 1227" descr="http://demaco.consob/ArchiflowWeb/images/indicator.gif">
          <a:extLst>
            <a:ext uri="{FF2B5EF4-FFF2-40B4-BE49-F238E27FC236}">
              <a16:creationId xmlns:a16="http://schemas.microsoft.com/office/drawing/2014/main" id="{00000000-0008-0000-0000-0000C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29" name="Immagine 1228" descr="http://demaco.consob/ArchiflowWeb/images/indicator.gif">
          <a:extLst>
            <a:ext uri="{FF2B5EF4-FFF2-40B4-BE49-F238E27FC236}">
              <a16:creationId xmlns:a16="http://schemas.microsoft.com/office/drawing/2014/main" id="{00000000-0008-0000-0000-0000C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30" name="Immagine 1229" descr="http://demaco.consob/ArchiflowWeb/images/indicator.gif">
          <a:extLst>
            <a:ext uri="{FF2B5EF4-FFF2-40B4-BE49-F238E27FC236}">
              <a16:creationId xmlns:a16="http://schemas.microsoft.com/office/drawing/2014/main" id="{00000000-0008-0000-0000-0000C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31" name="Immagine 1230" descr="http://demaco.consob/ArchiflowWeb/images/indicator.gif">
          <a:extLst>
            <a:ext uri="{FF2B5EF4-FFF2-40B4-BE49-F238E27FC236}">
              <a16:creationId xmlns:a16="http://schemas.microsoft.com/office/drawing/2014/main" id="{00000000-0008-0000-0000-0000C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32" name="Immagine 1231" descr="http://demaco.consob/ArchiflowWeb/images/indicator.gif">
          <a:extLst>
            <a:ext uri="{FF2B5EF4-FFF2-40B4-BE49-F238E27FC236}">
              <a16:creationId xmlns:a16="http://schemas.microsoft.com/office/drawing/2014/main" id="{00000000-0008-0000-0000-0000D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33" name="Immagine 1232" descr="http://demaco.consob/ArchiflowWeb/images/indicator.gif">
          <a:extLst>
            <a:ext uri="{FF2B5EF4-FFF2-40B4-BE49-F238E27FC236}">
              <a16:creationId xmlns:a16="http://schemas.microsoft.com/office/drawing/2014/main" id="{00000000-0008-0000-0000-0000D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34" name="Immagine 1233" descr="http://demaco.consob/ArchiflowWeb/images/indicator.gif">
          <a:extLst>
            <a:ext uri="{FF2B5EF4-FFF2-40B4-BE49-F238E27FC236}">
              <a16:creationId xmlns:a16="http://schemas.microsoft.com/office/drawing/2014/main" id="{00000000-0008-0000-0000-0000D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35" name="Immagine 1234" descr="http://demaco.consob/ArchiflowWeb/images/indicator.gif">
          <a:extLst>
            <a:ext uri="{FF2B5EF4-FFF2-40B4-BE49-F238E27FC236}">
              <a16:creationId xmlns:a16="http://schemas.microsoft.com/office/drawing/2014/main" id="{00000000-0008-0000-0000-0000D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36" name="Immagine 1235" descr="http://demaco.consob/ArchiflowWeb/images/indicator.gif">
          <a:extLst>
            <a:ext uri="{FF2B5EF4-FFF2-40B4-BE49-F238E27FC236}">
              <a16:creationId xmlns:a16="http://schemas.microsoft.com/office/drawing/2014/main" id="{00000000-0008-0000-0000-0000D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37" name="Immagine 1236" descr="http://demaco.consob/ArchiflowWeb/images/indicator.gif">
          <a:extLst>
            <a:ext uri="{FF2B5EF4-FFF2-40B4-BE49-F238E27FC236}">
              <a16:creationId xmlns:a16="http://schemas.microsoft.com/office/drawing/2014/main" id="{00000000-0008-0000-0000-0000D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38" name="Immagine 1237" descr="http://demaco.consob/ArchiflowWeb/images/indicator.gif">
          <a:extLst>
            <a:ext uri="{FF2B5EF4-FFF2-40B4-BE49-F238E27FC236}">
              <a16:creationId xmlns:a16="http://schemas.microsoft.com/office/drawing/2014/main" id="{00000000-0008-0000-0000-0000D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39" name="Immagine 1238" descr="http://demaco.consob/ArchiflowWeb/images/indicator.gif">
          <a:extLst>
            <a:ext uri="{FF2B5EF4-FFF2-40B4-BE49-F238E27FC236}">
              <a16:creationId xmlns:a16="http://schemas.microsoft.com/office/drawing/2014/main" id="{00000000-0008-0000-0000-0000D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0" name="Immagine 1239" descr="http://demaco.consob/ArchiflowWeb/images/indicator.gif">
          <a:extLst>
            <a:ext uri="{FF2B5EF4-FFF2-40B4-BE49-F238E27FC236}">
              <a16:creationId xmlns:a16="http://schemas.microsoft.com/office/drawing/2014/main" id="{00000000-0008-0000-0000-0000D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1" name="Immagine 1240" descr="http://demaco.consob/ArchiflowWeb/images/indicator.gif">
          <a:extLst>
            <a:ext uri="{FF2B5EF4-FFF2-40B4-BE49-F238E27FC236}">
              <a16:creationId xmlns:a16="http://schemas.microsoft.com/office/drawing/2014/main" id="{00000000-0008-0000-0000-0000D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2" name="Immagine 1241" descr="http://demaco.consob/ArchiflowWeb/images/indicator.gif">
          <a:extLst>
            <a:ext uri="{FF2B5EF4-FFF2-40B4-BE49-F238E27FC236}">
              <a16:creationId xmlns:a16="http://schemas.microsoft.com/office/drawing/2014/main" id="{00000000-0008-0000-0000-0000D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3" name="Immagine 1242" descr="http://demaco.consob/ArchiflowWeb/images/indicator.gif">
          <a:extLst>
            <a:ext uri="{FF2B5EF4-FFF2-40B4-BE49-F238E27FC236}">
              <a16:creationId xmlns:a16="http://schemas.microsoft.com/office/drawing/2014/main" id="{00000000-0008-0000-0000-0000D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4" name="Immagine 1243" descr="http://demaco.consob/ArchiflowWeb/images/indicator.gif">
          <a:extLst>
            <a:ext uri="{FF2B5EF4-FFF2-40B4-BE49-F238E27FC236}">
              <a16:creationId xmlns:a16="http://schemas.microsoft.com/office/drawing/2014/main" id="{00000000-0008-0000-0000-0000D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5" name="Immagine 1244" descr="http://demaco.consob/ArchiflowWeb/images/indicator.gif">
          <a:extLst>
            <a:ext uri="{FF2B5EF4-FFF2-40B4-BE49-F238E27FC236}">
              <a16:creationId xmlns:a16="http://schemas.microsoft.com/office/drawing/2014/main" id="{00000000-0008-0000-0000-0000DD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6" name="Immagine 1245" descr="http://demaco.consob/ArchiflowWeb/images/indicator.gif">
          <a:extLst>
            <a:ext uri="{FF2B5EF4-FFF2-40B4-BE49-F238E27FC236}">
              <a16:creationId xmlns:a16="http://schemas.microsoft.com/office/drawing/2014/main" id="{00000000-0008-0000-0000-0000DE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7" name="Immagine 1246" descr="http://demaco.consob/ArchiflowWeb/images/indicator.gif">
          <a:extLst>
            <a:ext uri="{FF2B5EF4-FFF2-40B4-BE49-F238E27FC236}">
              <a16:creationId xmlns:a16="http://schemas.microsoft.com/office/drawing/2014/main" id="{00000000-0008-0000-0000-0000DF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8" name="Immagine 1247" descr="http://demaco.consob/ArchiflowWeb/images/indicator.gif">
          <a:extLst>
            <a:ext uri="{FF2B5EF4-FFF2-40B4-BE49-F238E27FC236}">
              <a16:creationId xmlns:a16="http://schemas.microsoft.com/office/drawing/2014/main" id="{00000000-0008-0000-0000-0000E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49" name="Immagine 1248" descr="http://demaco.consob/ArchiflowWeb/images/indicator.gif">
          <a:extLst>
            <a:ext uri="{FF2B5EF4-FFF2-40B4-BE49-F238E27FC236}">
              <a16:creationId xmlns:a16="http://schemas.microsoft.com/office/drawing/2014/main" id="{00000000-0008-0000-0000-0000E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50" name="Immagine 1249" descr="http://demaco.consob/ArchiflowWeb/images/indicator.gif">
          <a:extLst>
            <a:ext uri="{FF2B5EF4-FFF2-40B4-BE49-F238E27FC236}">
              <a16:creationId xmlns:a16="http://schemas.microsoft.com/office/drawing/2014/main" id="{00000000-0008-0000-0000-0000E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51" name="Immagine 1250" descr="http://demaco.consob/ArchiflowWeb/images/indicator.gif">
          <a:extLst>
            <a:ext uri="{FF2B5EF4-FFF2-40B4-BE49-F238E27FC236}">
              <a16:creationId xmlns:a16="http://schemas.microsoft.com/office/drawing/2014/main" id="{00000000-0008-0000-0000-0000E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52" name="Immagine 1251" descr="http://demaco.consob/ArchiflowWeb/images/indicator.gif">
          <a:extLst>
            <a:ext uri="{FF2B5EF4-FFF2-40B4-BE49-F238E27FC236}">
              <a16:creationId xmlns:a16="http://schemas.microsoft.com/office/drawing/2014/main" id="{00000000-0008-0000-0000-0000E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53" name="Immagine 1252" descr="http://demaco.consob/ArchiflowWeb/images/indicator.gif">
          <a:extLst>
            <a:ext uri="{FF2B5EF4-FFF2-40B4-BE49-F238E27FC236}">
              <a16:creationId xmlns:a16="http://schemas.microsoft.com/office/drawing/2014/main" id="{00000000-0008-0000-0000-0000E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54" name="Immagine 1253" descr="http://demaco.consob/ArchiflowWeb/images/indicator.gif">
          <a:extLst>
            <a:ext uri="{FF2B5EF4-FFF2-40B4-BE49-F238E27FC236}">
              <a16:creationId xmlns:a16="http://schemas.microsoft.com/office/drawing/2014/main" id="{00000000-0008-0000-0000-0000E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55" name="Immagine 1254" descr="http://demaco.consob/ArchiflowWeb/images/indicator.gif">
          <a:extLst>
            <a:ext uri="{FF2B5EF4-FFF2-40B4-BE49-F238E27FC236}">
              <a16:creationId xmlns:a16="http://schemas.microsoft.com/office/drawing/2014/main" id="{00000000-0008-0000-0000-0000E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56" name="Immagine 1255" descr="http://demaco.consob/ArchiflowWeb/images/indicator.gif">
          <a:extLst>
            <a:ext uri="{FF2B5EF4-FFF2-40B4-BE49-F238E27FC236}">
              <a16:creationId xmlns:a16="http://schemas.microsoft.com/office/drawing/2014/main" id="{00000000-0008-0000-0000-0000E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57" name="Immagine 1256" descr="http://demaco.consob/ArchiflowWeb/images/indicator.gif">
          <a:extLst>
            <a:ext uri="{FF2B5EF4-FFF2-40B4-BE49-F238E27FC236}">
              <a16:creationId xmlns:a16="http://schemas.microsoft.com/office/drawing/2014/main" id="{00000000-0008-0000-0000-0000E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58" name="Immagine 1257" descr="http://demaco.consob/ArchiflowWeb/images/indicator.gif">
          <a:extLst>
            <a:ext uri="{FF2B5EF4-FFF2-40B4-BE49-F238E27FC236}">
              <a16:creationId xmlns:a16="http://schemas.microsoft.com/office/drawing/2014/main" id="{00000000-0008-0000-0000-0000E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59" name="Immagine 1258" descr="http://demaco.consob/ArchiflowWeb/images/indicator.gif">
          <a:extLst>
            <a:ext uri="{FF2B5EF4-FFF2-40B4-BE49-F238E27FC236}">
              <a16:creationId xmlns:a16="http://schemas.microsoft.com/office/drawing/2014/main" id="{00000000-0008-0000-0000-0000E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60" name="Immagine 1259" descr="http://demaco.consob/ArchiflowWeb/images/indicator.gif">
          <a:extLst>
            <a:ext uri="{FF2B5EF4-FFF2-40B4-BE49-F238E27FC236}">
              <a16:creationId xmlns:a16="http://schemas.microsoft.com/office/drawing/2014/main" id="{00000000-0008-0000-0000-0000E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61" name="Immagine 1260" descr="http://demaco.consob/ArchiflowWeb/images/indicator.gif">
          <a:extLst>
            <a:ext uri="{FF2B5EF4-FFF2-40B4-BE49-F238E27FC236}">
              <a16:creationId xmlns:a16="http://schemas.microsoft.com/office/drawing/2014/main" id="{00000000-0008-0000-0000-0000E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62" name="Immagine 1261" descr="http://demaco.consob/ArchiflowWeb/images/indicator.gif">
          <a:extLst>
            <a:ext uri="{FF2B5EF4-FFF2-40B4-BE49-F238E27FC236}">
              <a16:creationId xmlns:a16="http://schemas.microsoft.com/office/drawing/2014/main" id="{00000000-0008-0000-0000-0000E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63" name="Immagine 1262" descr="http://demaco.consob/ArchiflowWeb/images/indicator.gif">
          <a:extLst>
            <a:ext uri="{FF2B5EF4-FFF2-40B4-BE49-F238E27FC236}">
              <a16:creationId xmlns:a16="http://schemas.microsoft.com/office/drawing/2014/main" id="{00000000-0008-0000-0000-0000E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64" name="Immagine 1263" descr="http://demaco.consob/ArchiflowWeb/images/indicator.gif">
          <a:extLst>
            <a:ext uri="{FF2B5EF4-FFF2-40B4-BE49-F238E27FC236}">
              <a16:creationId xmlns:a16="http://schemas.microsoft.com/office/drawing/2014/main" id="{00000000-0008-0000-0000-0000F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65" name="Immagine 1264" descr="http://demaco.consob/ArchiflowWeb/images/indicator.gif">
          <a:extLst>
            <a:ext uri="{FF2B5EF4-FFF2-40B4-BE49-F238E27FC236}">
              <a16:creationId xmlns:a16="http://schemas.microsoft.com/office/drawing/2014/main" id="{00000000-0008-0000-0000-0000F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66" name="Immagine 1265" descr="http://demaco.consob/ArchiflowWeb/images/indicator.gif">
          <a:extLst>
            <a:ext uri="{FF2B5EF4-FFF2-40B4-BE49-F238E27FC236}">
              <a16:creationId xmlns:a16="http://schemas.microsoft.com/office/drawing/2014/main" id="{00000000-0008-0000-0000-0000F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67" name="Immagine 1266" descr="http://demaco.consob/ArchiflowWeb/images/indicator.gif">
          <a:extLst>
            <a:ext uri="{FF2B5EF4-FFF2-40B4-BE49-F238E27FC236}">
              <a16:creationId xmlns:a16="http://schemas.microsoft.com/office/drawing/2014/main" id="{00000000-0008-0000-0000-0000F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68" name="Immagine 1267" descr="http://demaco.consob/ArchiflowWeb/images/indicator.gif">
          <a:extLst>
            <a:ext uri="{FF2B5EF4-FFF2-40B4-BE49-F238E27FC236}">
              <a16:creationId xmlns:a16="http://schemas.microsoft.com/office/drawing/2014/main" id="{00000000-0008-0000-0000-0000F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69" name="Immagine 1268" descr="http://demaco.consob/ArchiflowWeb/images/indicator.gif">
          <a:extLst>
            <a:ext uri="{FF2B5EF4-FFF2-40B4-BE49-F238E27FC236}">
              <a16:creationId xmlns:a16="http://schemas.microsoft.com/office/drawing/2014/main" id="{00000000-0008-0000-0000-0000F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70" name="Immagine 1269" descr="http://demaco.consob/ArchiflowWeb/images/indicator.gif">
          <a:extLst>
            <a:ext uri="{FF2B5EF4-FFF2-40B4-BE49-F238E27FC236}">
              <a16:creationId xmlns:a16="http://schemas.microsoft.com/office/drawing/2014/main" id="{00000000-0008-0000-0000-0000F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71" name="Immagine 1270" descr="http://demaco.consob/ArchiflowWeb/images/indicator.gif">
          <a:extLst>
            <a:ext uri="{FF2B5EF4-FFF2-40B4-BE49-F238E27FC236}">
              <a16:creationId xmlns:a16="http://schemas.microsoft.com/office/drawing/2014/main" id="{00000000-0008-0000-0000-0000F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72" name="Immagine 1271" descr="http://demaco.consob/ArchiflowWeb/images/indicator.gif">
          <a:extLst>
            <a:ext uri="{FF2B5EF4-FFF2-40B4-BE49-F238E27FC236}">
              <a16:creationId xmlns:a16="http://schemas.microsoft.com/office/drawing/2014/main" id="{00000000-0008-0000-0000-0000F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73" name="Immagine 1272" descr="http://demaco.consob/ArchiflowWeb/images/indicator.gif">
          <a:extLst>
            <a:ext uri="{FF2B5EF4-FFF2-40B4-BE49-F238E27FC236}">
              <a16:creationId xmlns:a16="http://schemas.microsoft.com/office/drawing/2014/main" id="{00000000-0008-0000-0000-0000F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74" name="Immagine 1273" descr="http://demaco.consob/ArchiflowWeb/images/indicator.gif">
          <a:extLst>
            <a:ext uri="{FF2B5EF4-FFF2-40B4-BE49-F238E27FC236}">
              <a16:creationId xmlns:a16="http://schemas.microsoft.com/office/drawing/2014/main" id="{00000000-0008-0000-0000-0000F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75" name="Immagine 1274" descr="http://demaco.consob/ArchiflowWeb/images/indicator.gif">
          <a:extLst>
            <a:ext uri="{FF2B5EF4-FFF2-40B4-BE49-F238E27FC236}">
              <a16:creationId xmlns:a16="http://schemas.microsoft.com/office/drawing/2014/main" id="{00000000-0008-0000-0000-0000F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76" name="Immagine 1275" descr="http://demaco.consob/ArchiflowWeb/images/indicator.gif">
          <a:extLst>
            <a:ext uri="{FF2B5EF4-FFF2-40B4-BE49-F238E27FC236}">
              <a16:creationId xmlns:a16="http://schemas.microsoft.com/office/drawing/2014/main" id="{00000000-0008-0000-0000-0000F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77" name="Immagine 1276" descr="http://demaco.consob/ArchiflowWeb/images/indicator.gif">
          <a:extLst>
            <a:ext uri="{FF2B5EF4-FFF2-40B4-BE49-F238E27FC236}">
              <a16:creationId xmlns:a16="http://schemas.microsoft.com/office/drawing/2014/main" id="{00000000-0008-0000-0000-0000F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78" name="Immagine 1277" descr="http://demaco.consob/ArchiflowWeb/images/indicator.gif">
          <a:extLst>
            <a:ext uri="{FF2B5EF4-FFF2-40B4-BE49-F238E27FC236}">
              <a16:creationId xmlns:a16="http://schemas.microsoft.com/office/drawing/2014/main" id="{00000000-0008-0000-0000-0000F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79" name="Immagine 1278" descr="http://demaco.consob/ArchiflowWeb/images/indicator.gif">
          <a:extLst>
            <a:ext uri="{FF2B5EF4-FFF2-40B4-BE49-F238E27FC236}">
              <a16:creationId xmlns:a16="http://schemas.microsoft.com/office/drawing/2014/main" id="{00000000-0008-0000-0000-0000F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80" name="Immagine 1279" descr="http://demaco.consob/ArchiflowWeb/images/indicator.gif">
          <a:extLst>
            <a:ext uri="{FF2B5EF4-FFF2-40B4-BE49-F238E27FC236}">
              <a16:creationId xmlns:a16="http://schemas.microsoft.com/office/drawing/2014/main" id="{00000000-0008-0000-0000-00000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81" name="Immagine 1280" descr="http://demaco.consob/ArchiflowWeb/images/indicator.gif">
          <a:extLst>
            <a:ext uri="{FF2B5EF4-FFF2-40B4-BE49-F238E27FC236}">
              <a16:creationId xmlns:a16="http://schemas.microsoft.com/office/drawing/2014/main" id="{00000000-0008-0000-0000-00000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82" name="Immagine 1281" descr="http://demaco.consob/ArchiflowWeb/images/indicator.gif">
          <a:extLst>
            <a:ext uri="{FF2B5EF4-FFF2-40B4-BE49-F238E27FC236}">
              <a16:creationId xmlns:a16="http://schemas.microsoft.com/office/drawing/2014/main" id="{00000000-0008-0000-0000-00000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83" name="Immagine 1282" descr="http://demaco.consob/ArchiflowWeb/images/indicator.gif">
          <a:extLst>
            <a:ext uri="{FF2B5EF4-FFF2-40B4-BE49-F238E27FC236}">
              <a16:creationId xmlns:a16="http://schemas.microsoft.com/office/drawing/2014/main" id="{00000000-0008-0000-0000-00000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84" name="Immagine 1283" descr="http://demaco.consob/ArchiflowWeb/images/indicator.gif">
          <a:extLst>
            <a:ext uri="{FF2B5EF4-FFF2-40B4-BE49-F238E27FC236}">
              <a16:creationId xmlns:a16="http://schemas.microsoft.com/office/drawing/2014/main" id="{00000000-0008-0000-0000-00000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85" name="Immagine 1284" descr="http://demaco.consob/ArchiflowWeb/images/indicator.gif">
          <a:extLst>
            <a:ext uri="{FF2B5EF4-FFF2-40B4-BE49-F238E27FC236}">
              <a16:creationId xmlns:a16="http://schemas.microsoft.com/office/drawing/2014/main" id="{00000000-0008-0000-0000-00000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86" name="Immagine 1285" descr="http://demaco.consob/ArchiflowWeb/images/indicator.gif">
          <a:extLst>
            <a:ext uri="{FF2B5EF4-FFF2-40B4-BE49-F238E27FC236}">
              <a16:creationId xmlns:a16="http://schemas.microsoft.com/office/drawing/2014/main" id="{00000000-0008-0000-0000-00000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87" name="Immagine 1286" descr="http://demaco.consob/ArchiflowWeb/images/indicator.gif">
          <a:extLst>
            <a:ext uri="{FF2B5EF4-FFF2-40B4-BE49-F238E27FC236}">
              <a16:creationId xmlns:a16="http://schemas.microsoft.com/office/drawing/2014/main" id="{00000000-0008-0000-0000-00000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88" name="Immagine 1287" descr="http://demaco.consob/ArchiflowWeb/images/indicator.gif">
          <a:extLst>
            <a:ext uri="{FF2B5EF4-FFF2-40B4-BE49-F238E27FC236}">
              <a16:creationId xmlns:a16="http://schemas.microsoft.com/office/drawing/2014/main" id="{00000000-0008-0000-0000-00000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89" name="Immagine 1288" descr="http://demaco.consob/ArchiflowWeb/images/indicator.gif">
          <a:extLst>
            <a:ext uri="{FF2B5EF4-FFF2-40B4-BE49-F238E27FC236}">
              <a16:creationId xmlns:a16="http://schemas.microsoft.com/office/drawing/2014/main" id="{00000000-0008-0000-0000-00000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90" name="Immagine 1289" descr="http://demaco.consob/ArchiflowWeb/images/indicator.gif">
          <a:extLst>
            <a:ext uri="{FF2B5EF4-FFF2-40B4-BE49-F238E27FC236}">
              <a16:creationId xmlns:a16="http://schemas.microsoft.com/office/drawing/2014/main" id="{00000000-0008-0000-0000-00000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91" name="Immagine 1290" descr="http://demaco.consob/ArchiflowWeb/images/indicator.gif">
          <a:extLst>
            <a:ext uri="{FF2B5EF4-FFF2-40B4-BE49-F238E27FC236}">
              <a16:creationId xmlns:a16="http://schemas.microsoft.com/office/drawing/2014/main" id="{00000000-0008-0000-0000-00000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92" name="Immagine 1291" descr="http://demaco.consob/ArchiflowWeb/images/indicator.gif">
          <a:extLst>
            <a:ext uri="{FF2B5EF4-FFF2-40B4-BE49-F238E27FC236}">
              <a16:creationId xmlns:a16="http://schemas.microsoft.com/office/drawing/2014/main" id="{00000000-0008-0000-0000-00000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93" name="Immagine 1292" descr="http://demaco.consob/ArchiflowWeb/images/indicator.gif">
          <a:extLst>
            <a:ext uri="{FF2B5EF4-FFF2-40B4-BE49-F238E27FC236}">
              <a16:creationId xmlns:a16="http://schemas.microsoft.com/office/drawing/2014/main" id="{00000000-0008-0000-0000-00000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94" name="Immagine 1293" descr="http://demaco.consob/ArchiflowWeb/images/indicator.gif">
          <a:extLst>
            <a:ext uri="{FF2B5EF4-FFF2-40B4-BE49-F238E27FC236}">
              <a16:creationId xmlns:a16="http://schemas.microsoft.com/office/drawing/2014/main" id="{00000000-0008-0000-0000-00000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95" name="Immagine 1294" descr="http://demaco.consob/ArchiflowWeb/images/indicator.gif">
          <a:extLst>
            <a:ext uri="{FF2B5EF4-FFF2-40B4-BE49-F238E27FC236}">
              <a16:creationId xmlns:a16="http://schemas.microsoft.com/office/drawing/2014/main" id="{00000000-0008-0000-0000-00000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96" name="Immagine 1295" descr="http://demaco.consob/ArchiflowWeb/images/indicator.gif">
          <a:extLst>
            <a:ext uri="{FF2B5EF4-FFF2-40B4-BE49-F238E27FC236}">
              <a16:creationId xmlns:a16="http://schemas.microsoft.com/office/drawing/2014/main" id="{00000000-0008-0000-0000-00001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97" name="Immagine 1296" descr="http://demaco.consob/ArchiflowWeb/images/indicator.gif">
          <a:extLst>
            <a:ext uri="{FF2B5EF4-FFF2-40B4-BE49-F238E27FC236}">
              <a16:creationId xmlns:a16="http://schemas.microsoft.com/office/drawing/2014/main" id="{00000000-0008-0000-0000-00001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298" name="Immagine 1297" descr="http://demaco.consob/ArchiflowWeb/images/indicator.gif">
          <a:extLst>
            <a:ext uri="{FF2B5EF4-FFF2-40B4-BE49-F238E27FC236}">
              <a16:creationId xmlns:a16="http://schemas.microsoft.com/office/drawing/2014/main" id="{00000000-0008-0000-0000-00001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299" name="Immagine 1298" descr="http://demaco.consob/ArchiflowWeb/images/indicator.gif">
          <a:extLst>
            <a:ext uri="{FF2B5EF4-FFF2-40B4-BE49-F238E27FC236}">
              <a16:creationId xmlns:a16="http://schemas.microsoft.com/office/drawing/2014/main" id="{00000000-0008-0000-0000-00001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00" name="Immagine 1299" descr="http://demaco.consob/ArchiflowWeb/images/indicator.gif">
          <a:extLst>
            <a:ext uri="{FF2B5EF4-FFF2-40B4-BE49-F238E27FC236}">
              <a16:creationId xmlns:a16="http://schemas.microsoft.com/office/drawing/2014/main" id="{00000000-0008-0000-0000-00001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01" name="Immagine 1300" descr="http://demaco.consob/ArchiflowWeb/images/indicator.gif">
          <a:extLst>
            <a:ext uri="{FF2B5EF4-FFF2-40B4-BE49-F238E27FC236}">
              <a16:creationId xmlns:a16="http://schemas.microsoft.com/office/drawing/2014/main" id="{00000000-0008-0000-0000-00001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02" name="Immagine 1301" descr="http://demaco.consob/ArchiflowWeb/images/indicator.gif">
          <a:extLst>
            <a:ext uri="{FF2B5EF4-FFF2-40B4-BE49-F238E27FC236}">
              <a16:creationId xmlns:a16="http://schemas.microsoft.com/office/drawing/2014/main" id="{00000000-0008-0000-0000-00001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03" name="Immagine 1302" descr="http://demaco.consob/ArchiflowWeb/images/indicator.gif">
          <a:extLst>
            <a:ext uri="{FF2B5EF4-FFF2-40B4-BE49-F238E27FC236}">
              <a16:creationId xmlns:a16="http://schemas.microsoft.com/office/drawing/2014/main" id="{00000000-0008-0000-0000-00001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04" name="Immagine 1303" descr="http://demaco.consob/ArchiflowWeb/images/indicator.gif">
          <a:extLst>
            <a:ext uri="{FF2B5EF4-FFF2-40B4-BE49-F238E27FC236}">
              <a16:creationId xmlns:a16="http://schemas.microsoft.com/office/drawing/2014/main" id="{00000000-0008-0000-0000-00001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05" name="Immagine 1304" descr="http://demaco.consob/ArchiflowWeb/images/indicator.gif">
          <a:extLst>
            <a:ext uri="{FF2B5EF4-FFF2-40B4-BE49-F238E27FC236}">
              <a16:creationId xmlns:a16="http://schemas.microsoft.com/office/drawing/2014/main" id="{00000000-0008-0000-0000-00001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06" name="Immagine 1305" descr="http://demaco.consob/ArchiflowWeb/images/indicator.gif">
          <a:extLst>
            <a:ext uri="{FF2B5EF4-FFF2-40B4-BE49-F238E27FC236}">
              <a16:creationId xmlns:a16="http://schemas.microsoft.com/office/drawing/2014/main" id="{00000000-0008-0000-0000-00001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07" name="Immagine 1306" descr="http://demaco.consob/ArchiflowWeb/images/indicator.gif">
          <a:extLst>
            <a:ext uri="{FF2B5EF4-FFF2-40B4-BE49-F238E27FC236}">
              <a16:creationId xmlns:a16="http://schemas.microsoft.com/office/drawing/2014/main" id="{00000000-0008-0000-0000-00001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08" name="Immagine 1307" descr="http://demaco.consob/ArchiflowWeb/images/indicator.gif">
          <a:extLst>
            <a:ext uri="{FF2B5EF4-FFF2-40B4-BE49-F238E27FC236}">
              <a16:creationId xmlns:a16="http://schemas.microsoft.com/office/drawing/2014/main" id="{00000000-0008-0000-0000-00001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09" name="Immagine 1308" descr="http://demaco.consob/ArchiflowWeb/images/indicator.gif">
          <a:extLst>
            <a:ext uri="{FF2B5EF4-FFF2-40B4-BE49-F238E27FC236}">
              <a16:creationId xmlns:a16="http://schemas.microsoft.com/office/drawing/2014/main" id="{00000000-0008-0000-0000-00001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10" name="Immagine 1309" descr="http://demaco.consob/ArchiflowWeb/images/indicator.gif">
          <a:extLst>
            <a:ext uri="{FF2B5EF4-FFF2-40B4-BE49-F238E27FC236}">
              <a16:creationId xmlns:a16="http://schemas.microsoft.com/office/drawing/2014/main" id="{00000000-0008-0000-0000-00001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11" name="Immagine 1310" descr="http://demaco.consob/ArchiflowWeb/images/indicator.gif">
          <a:extLst>
            <a:ext uri="{FF2B5EF4-FFF2-40B4-BE49-F238E27FC236}">
              <a16:creationId xmlns:a16="http://schemas.microsoft.com/office/drawing/2014/main" id="{00000000-0008-0000-0000-00001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12" name="Immagine 1311" descr="http://demaco.consob/ArchiflowWeb/images/indicator.gif">
          <a:extLst>
            <a:ext uri="{FF2B5EF4-FFF2-40B4-BE49-F238E27FC236}">
              <a16:creationId xmlns:a16="http://schemas.microsoft.com/office/drawing/2014/main" id="{00000000-0008-0000-0000-00002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13" name="Immagine 1312" descr="http://demaco.consob/ArchiflowWeb/images/indicator.gif">
          <a:extLst>
            <a:ext uri="{FF2B5EF4-FFF2-40B4-BE49-F238E27FC236}">
              <a16:creationId xmlns:a16="http://schemas.microsoft.com/office/drawing/2014/main" id="{00000000-0008-0000-0000-00002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14" name="Immagine 1313" descr="http://demaco.consob/ArchiflowWeb/images/indicator.gif">
          <a:extLst>
            <a:ext uri="{FF2B5EF4-FFF2-40B4-BE49-F238E27FC236}">
              <a16:creationId xmlns:a16="http://schemas.microsoft.com/office/drawing/2014/main" id="{00000000-0008-0000-0000-00002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15" name="Immagine 1314" descr="http://demaco.consob/ArchiflowWeb/images/indicator.gif">
          <a:extLst>
            <a:ext uri="{FF2B5EF4-FFF2-40B4-BE49-F238E27FC236}">
              <a16:creationId xmlns:a16="http://schemas.microsoft.com/office/drawing/2014/main" id="{00000000-0008-0000-0000-00002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16" name="Immagine 1315" descr="http://demaco.consob/ArchiflowWeb/images/indicator.gif">
          <a:extLst>
            <a:ext uri="{FF2B5EF4-FFF2-40B4-BE49-F238E27FC236}">
              <a16:creationId xmlns:a16="http://schemas.microsoft.com/office/drawing/2014/main" id="{00000000-0008-0000-0000-00002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17" name="Immagine 1316" descr="http://demaco.consob/ArchiflowWeb/images/indicator.gif">
          <a:extLst>
            <a:ext uri="{FF2B5EF4-FFF2-40B4-BE49-F238E27FC236}">
              <a16:creationId xmlns:a16="http://schemas.microsoft.com/office/drawing/2014/main" id="{00000000-0008-0000-0000-00002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18" name="Immagine 1317" descr="http://demaco.consob/ArchiflowWeb/images/indicator.gif">
          <a:extLst>
            <a:ext uri="{FF2B5EF4-FFF2-40B4-BE49-F238E27FC236}">
              <a16:creationId xmlns:a16="http://schemas.microsoft.com/office/drawing/2014/main" id="{00000000-0008-0000-0000-00002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19" name="Immagine 1318" descr="http://demaco.consob/ArchiflowWeb/images/indicator.gif">
          <a:extLst>
            <a:ext uri="{FF2B5EF4-FFF2-40B4-BE49-F238E27FC236}">
              <a16:creationId xmlns:a16="http://schemas.microsoft.com/office/drawing/2014/main" id="{00000000-0008-0000-0000-00002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20" name="Immagine 1319" descr="http://demaco.consob/ArchiflowWeb/images/indicator.gif">
          <a:extLst>
            <a:ext uri="{FF2B5EF4-FFF2-40B4-BE49-F238E27FC236}">
              <a16:creationId xmlns:a16="http://schemas.microsoft.com/office/drawing/2014/main" id="{00000000-0008-0000-0000-00002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21" name="Immagine 1320" descr="http://demaco.consob/ArchiflowWeb/images/indicator.gif">
          <a:extLst>
            <a:ext uri="{FF2B5EF4-FFF2-40B4-BE49-F238E27FC236}">
              <a16:creationId xmlns:a16="http://schemas.microsoft.com/office/drawing/2014/main" id="{00000000-0008-0000-0000-00002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22" name="Immagine 1321" descr="http://demaco.consob/ArchiflowWeb/images/indicator.gif">
          <a:extLst>
            <a:ext uri="{FF2B5EF4-FFF2-40B4-BE49-F238E27FC236}">
              <a16:creationId xmlns:a16="http://schemas.microsoft.com/office/drawing/2014/main" id="{00000000-0008-0000-0000-00002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23" name="Immagine 1322" descr="http://demaco.consob/ArchiflowWeb/images/indicator.gif">
          <a:extLst>
            <a:ext uri="{FF2B5EF4-FFF2-40B4-BE49-F238E27FC236}">
              <a16:creationId xmlns:a16="http://schemas.microsoft.com/office/drawing/2014/main" id="{00000000-0008-0000-0000-00002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24" name="Immagine 1323" descr="http://demaco.consob/ArchiflowWeb/images/indicator.gif">
          <a:extLst>
            <a:ext uri="{FF2B5EF4-FFF2-40B4-BE49-F238E27FC236}">
              <a16:creationId xmlns:a16="http://schemas.microsoft.com/office/drawing/2014/main" id="{00000000-0008-0000-0000-00002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25" name="Immagine 1324" descr="http://demaco.consob/ArchiflowWeb/images/indicator.gif">
          <a:extLst>
            <a:ext uri="{FF2B5EF4-FFF2-40B4-BE49-F238E27FC236}">
              <a16:creationId xmlns:a16="http://schemas.microsoft.com/office/drawing/2014/main" id="{00000000-0008-0000-0000-00002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26" name="Immagine 1325" descr="http://demaco.consob/ArchiflowWeb/images/indicator.gif">
          <a:extLst>
            <a:ext uri="{FF2B5EF4-FFF2-40B4-BE49-F238E27FC236}">
              <a16:creationId xmlns:a16="http://schemas.microsoft.com/office/drawing/2014/main" id="{00000000-0008-0000-0000-00002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27" name="Immagine 1326" descr="http://demaco.consob/ArchiflowWeb/images/indicator.gif">
          <a:extLst>
            <a:ext uri="{FF2B5EF4-FFF2-40B4-BE49-F238E27FC236}">
              <a16:creationId xmlns:a16="http://schemas.microsoft.com/office/drawing/2014/main" id="{00000000-0008-0000-0000-00002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28" name="Immagine 1327" descr="http://demaco.consob/ArchiflowWeb/images/indicator.gif">
          <a:extLst>
            <a:ext uri="{FF2B5EF4-FFF2-40B4-BE49-F238E27FC236}">
              <a16:creationId xmlns:a16="http://schemas.microsoft.com/office/drawing/2014/main" id="{00000000-0008-0000-0000-00003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29" name="Immagine 1328" descr="http://demaco.consob/ArchiflowWeb/images/indicator.gif">
          <a:extLst>
            <a:ext uri="{FF2B5EF4-FFF2-40B4-BE49-F238E27FC236}">
              <a16:creationId xmlns:a16="http://schemas.microsoft.com/office/drawing/2014/main" id="{00000000-0008-0000-0000-00003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30" name="Immagine 1329" descr="http://demaco.consob/ArchiflowWeb/images/indicator.gif">
          <a:extLst>
            <a:ext uri="{FF2B5EF4-FFF2-40B4-BE49-F238E27FC236}">
              <a16:creationId xmlns:a16="http://schemas.microsoft.com/office/drawing/2014/main" id="{00000000-0008-0000-0000-00003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31" name="Immagine 1330" descr="http://demaco.consob/ArchiflowWeb/images/indicator.gif">
          <a:extLst>
            <a:ext uri="{FF2B5EF4-FFF2-40B4-BE49-F238E27FC236}">
              <a16:creationId xmlns:a16="http://schemas.microsoft.com/office/drawing/2014/main" id="{00000000-0008-0000-0000-00003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32" name="Immagine 1331" descr="http://demaco.consob/ArchiflowWeb/images/indicator.gif">
          <a:extLst>
            <a:ext uri="{FF2B5EF4-FFF2-40B4-BE49-F238E27FC236}">
              <a16:creationId xmlns:a16="http://schemas.microsoft.com/office/drawing/2014/main" id="{00000000-0008-0000-0000-00003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33" name="Immagine 1332" descr="http://demaco.consob/ArchiflowWeb/images/indicator.gif">
          <a:extLst>
            <a:ext uri="{FF2B5EF4-FFF2-40B4-BE49-F238E27FC236}">
              <a16:creationId xmlns:a16="http://schemas.microsoft.com/office/drawing/2014/main" id="{00000000-0008-0000-0000-00003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34" name="Immagine 1333" descr="http://demaco.consob/ArchiflowWeb/images/indicator.gif">
          <a:extLst>
            <a:ext uri="{FF2B5EF4-FFF2-40B4-BE49-F238E27FC236}">
              <a16:creationId xmlns:a16="http://schemas.microsoft.com/office/drawing/2014/main" id="{00000000-0008-0000-0000-00003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35" name="Immagine 1334" descr="http://demaco.consob/ArchiflowWeb/images/indicator.gif">
          <a:extLst>
            <a:ext uri="{FF2B5EF4-FFF2-40B4-BE49-F238E27FC236}">
              <a16:creationId xmlns:a16="http://schemas.microsoft.com/office/drawing/2014/main" id="{00000000-0008-0000-0000-00003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36" name="Immagine 1335" descr="http://demaco.consob/ArchiflowWeb/images/indicator.gif">
          <a:extLst>
            <a:ext uri="{FF2B5EF4-FFF2-40B4-BE49-F238E27FC236}">
              <a16:creationId xmlns:a16="http://schemas.microsoft.com/office/drawing/2014/main" id="{00000000-0008-0000-0000-00003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37" name="Immagine 1336" descr="http://demaco.consob/ArchiflowWeb/images/indicator.gif">
          <a:extLst>
            <a:ext uri="{FF2B5EF4-FFF2-40B4-BE49-F238E27FC236}">
              <a16:creationId xmlns:a16="http://schemas.microsoft.com/office/drawing/2014/main" id="{00000000-0008-0000-0000-00003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38" name="Immagine 1337" descr="http://demaco.consob/ArchiflowWeb/images/indicator.gif">
          <a:extLst>
            <a:ext uri="{FF2B5EF4-FFF2-40B4-BE49-F238E27FC236}">
              <a16:creationId xmlns:a16="http://schemas.microsoft.com/office/drawing/2014/main" id="{00000000-0008-0000-0000-00003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39" name="Immagine 1338" descr="http://demaco.consob/ArchiflowWeb/images/indicator.gif">
          <a:extLst>
            <a:ext uri="{FF2B5EF4-FFF2-40B4-BE49-F238E27FC236}">
              <a16:creationId xmlns:a16="http://schemas.microsoft.com/office/drawing/2014/main" id="{00000000-0008-0000-0000-00003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0" name="Immagine 1339" descr="http://demaco.consob/ArchiflowWeb/images/indicator.gif">
          <a:extLst>
            <a:ext uri="{FF2B5EF4-FFF2-40B4-BE49-F238E27FC236}">
              <a16:creationId xmlns:a16="http://schemas.microsoft.com/office/drawing/2014/main" id="{00000000-0008-0000-0000-00003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1" name="Immagine 1340" descr="http://demaco.consob/ArchiflowWeb/images/indicator.gif">
          <a:extLst>
            <a:ext uri="{FF2B5EF4-FFF2-40B4-BE49-F238E27FC236}">
              <a16:creationId xmlns:a16="http://schemas.microsoft.com/office/drawing/2014/main" id="{00000000-0008-0000-0000-00003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2" name="Immagine 1341" descr="http://demaco.consob/ArchiflowWeb/images/indicator.gif">
          <a:extLst>
            <a:ext uri="{FF2B5EF4-FFF2-40B4-BE49-F238E27FC236}">
              <a16:creationId xmlns:a16="http://schemas.microsoft.com/office/drawing/2014/main" id="{00000000-0008-0000-0000-00003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3" name="Immagine 1342" descr="http://demaco.consob/ArchiflowWeb/images/indicator.gif">
          <a:extLst>
            <a:ext uri="{FF2B5EF4-FFF2-40B4-BE49-F238E27FC236}">
              <a16:creationId xmlns:a16="http://schemas.microsoft.com/office/drawing/2014/main" id="{00000000-0008-0000-0000-00003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4" name="Immagine 1343" descr="http://demaco.consob/ArchiflowWeb/images/indicator.gif">
          <a:extLst>
            <a:ext uri="{FF2B5EF4-FFF2-40B4-BE49-F238E27FC236}">
              <a16:creationId xmlns:a16="http://schemas.microsoft.com/office/drawing/2014/main" id="{00000000-0008-0000-0000-00004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5" name="Immagine 1344" descr="http://demaco.consob/ArchiflowWeb/images/indicator.gif">
          <a:extLst>
            <a:ext uri="{FF2B5EF4-FFF2-40B4-BE49-F238E27FC236}">
              <a16:creationId xmlns:a16="http://schemas.microsoft.com/office/drawing/2014/main" id="{00000000-0008-0000-0000-00004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6" name="Immagine 1345" descr="http://demaco.consob/ArchiflowWeb/images/indicator.gif">
          <a:extLst>
            <a:ext uri="{FF2B5EF4-FFF2-40B4-BE49-F238E27FC236}">
              <a16:creationId xmlns:a16="http://schemas.microsoft.com/office/drawing/2014/main" id="{00000000-0008-0000-0000-00004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7" name="Immagine 1346" descr="http://demaco.consob/ArchiflowWeb/images/indicator.gif">
          <a:extLst>
            <a:ext uri="{FF2B5EF4-FFF2-40B4-BE49-F238E27FC236}">
              <a16:creationId xmlns:a16="http://schemas.microsoft.com/office/drawing/2014/main" id="{00000000-0008-0000-0000-00004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8" name="Immagine 1347" descr="http://demaco.consob/ArchiflowWeb/images/indicator.gif">
          <a:extLst>
            <a:ext uri="{FF2B5EF4-FFF2-40B4-BE49-F238E27FC236}">
              <a16:creationId xmlns:a16="http://schemas.microsoft.com/office/drawing/2014/main" id="{00000000-0008-0000-0000-00004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49" name="Immagine 1348" descr="http://demaco.consob/ArchiflowWeb/images/indicator.gif">
          <a:extLst>
            <a:ext uri="{FF2B5EF4-FFF2-40B4-BE49-F238E27FC236}">
              <a16:creationId xmlns:a16="http://schemas.microsoft.com/office/drawing/2014/main" id="{00000000-0008-0000-0000-00004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50" name="Immagine 1349" descr="http://demaco.consob/ArchiflowWeb/images/indicator.gif">
          <a:extLst>
            <a:ext uri="{FF2B5EF4-FFF2-40B4-BE49-F238E27FC236}">
              <a16:creationId xmlns:a16="http://schemas.microsoft.com/office/drawing/2014/main" id="{00000000-0008-0000-0000-00004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51" name="Immagine 1350" descr="http://demaco.consob/ArchiflowWeb/images/indicator.gif">
          <a:extLst>
            <a:ext uri="{FF2B5EF4-FFF2-40B4-BE49-F238E27FC236}">
              <a16:creationId xmlns:a16="http://schemas.microsoft.com/office/drawing/2014/main" id="{00000000-0008-0000-0000-00004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52" name="Immagine 1351" descr="http://demaco.consob/ArchiflowWeb/images/indicator.gif">
          <a:extLst>
            <a:ext uri="{FF2B5EF4-FFF2-40B4-BE49-F238E27FC236}">
              <a16:creationId xmlns:a16="http://schemas.microsoft.com/office/drawing/2014/main" id="{00000000-0008-0000-0000-00004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53" name="Immagine 1352" descr="http://demaco.consob/ArchiflowWeb/images/indicator.gif">
          <a:extLst>
            <a:ext uri="{FF2B5EF4-FFF2-40B4-BE49-F238E27FC236}">
              <a16:creationId xmlns:a16="http://schemas.microsoft.com/office/drawing/2014/main" id="{00000000-0008-0000-0000-00004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54" name="Immagine 1353" descr="http://demaco.consob/ArchiflowWeb/images/indicator.gif">
          <a:extLst>
            <a:ext uri="{FF2B5EF4-FFF2-40B4-BE49-F238E27FC236}">
              <a16:creationId xmlns:a16="http://schemas.microsoft.com/office/drawing/2014/main" id="{00000000-0008-0000-0000-00004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55" name="Immagine 1354" descr="http://demaco.consob/ArchiflowWeb/images/indicator.gif">
          <a:extLst>
            <a:ext uri="{FF2B5EF4-FFF2-40B4-BE49-F238E27FC236}">
              <a16:creationId xmlns:a16="http://schemas.microsoft.com/office/drawing/2014/main" id="{00000000-0008-0000-0000-00004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56" name="Immagine 1355" descr="http://demaco.consob/ArchiflowWeb/images/indicator.gif">
          <a:extLst>
            <a:ext uri="{FF2B5EF4-FFF2-40B4-BE49-F238E27FC236}">
              <a16:creationId xmlns:a16="http://schemas.microsoft.com/office/drawing/2014/main" id="{00000000-0008-0000-0000-00004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57" name="Immagine 1356" descr="http://demaco.consob/ArchiflowWeb/images/indicator.gif">
          <a:extLst>
            <a:ext uri="{FF2B5EF4-FFF2-40B4-BE49-F238E27FC236}">
              <a16:creationId xmlns:a16="http://schemas.microsoft.com/office/drawing/2014/main" id="{00000000-0008-0000-0000-00004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58" name="Immagine 1357" descr="http://demaco.consob/ArchiflowWeb/images/indicator.gif">
          <a:extLst>
            <a:ext uri="{FF2B5EF4-FFF2-40B4-BE49-F238E27FC236}">
              <a16:creationId xmlns:a16="http://schemas.microsoft.com/office/drawing/2014/main" id="{00000000-0008-0000-0000-00004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59" name="Immagine 1358" descr="http://demaco.consob/ArchiflowWeb/images/indicator.gif">
          <a:extLst>
            <a:ext uri="{FF2B5EF4-FFF2-40B4-BE49-F238E27FC236}">
              <a16:creationId xmlns:a16="http://schemas.microsoft.com/office/drawing/2014/main" id="{00000000-0008-0000-0000-00004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60" name="Immagine 1359" descr="http://demaco.consob/ArchiflowWeb/images/indicator.gif">
          <a:extLst>
            <a:ext uri="{FF2B5EF4-FFF2-40B4-BE49-F238E27FC236}">
              <a16:creationId xmlns:a16="http://schemas.microsoft.com/office/drawing/2014/main" id="{00000000-0008-0000-0000-00005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61" name="Immagine 1360" descr="http://demaco.consob/ArchiflowWeb/images/indicator.gif">
          <a:extLst>
            <a:ext uri="{FF2B5EF4-FFF2-40B4-BE49-F238E27FC236}">
              <a16:creationId xmlns:a16="http://schemas.microsoft.com/office/drawing/2014/main" id="{00000000-0008-0000-0000-00005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62" name="Immagine 1361" descr="http://demaco.consob/ArchiflowWeb/images/indicator.gif">
          <a:extLst>
            <a:ext uri="{FF2B5EF4-FFF2-40B4-BE49-F238E27FC236}">
              <a16:creationId xmlns:a16="http://schemas.microsoft.com/office/drawing/2014/main" id="{00000000-0008-0000-0000-00005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63" name="Immagine 1362" descr="http://demaco.consob/ArchiflowWeb/images/indicator.gif">
          <a:extLst>
            <a:ext uri="{FF2B5EF4-FFF2-40B4-BE49-F238E27FC236}">
              <a16:creationId xmlns:a16="http://schemas.microsoft.com/office/drawing/2014/main" id="{00000000-0008-0000-0000-00005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64" name="Immagine 1363" descr="http://demaco.consob/ArchiflowWeb/images/indicator.gif">
          <a:extLst>
            <a:ext uri="{FF2B5EF4-FFF2-40B4-BE49-F238E27FC236}">
              <a16:creationId xmlns:a16="http://schemas.microsoft.com/office/drawing/2014/main" id="{00000000-0008-0000-0000-00005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65" name="Immagine 1364" descr="http://demaco.consob/ArchiflowWeb/images/indicator.gif">
          <a:extLst>
            <a:ext uri="{FF2B5EF4-FFF2-40B4-BE49-F238E27FC236}">
              <a16:creationId xmlns:a16="http://schemas.microsoft.com/office/drawing/2014/main" id="{00000000-0008-0000-0000-00005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66" name="Immagine 1365" descr="http://demaco.consob/ArchiflowWeb/images/indicator.gif">
          <a:extLst>
            <a:ext uri="{FF2B5EF4-FFF2-40B4-BE49-F238E27FC236}">
              <a16:creationId xmlns:a16="http://schemas.microsoft.com/office/drawing/2014/main" id="{00000000-0008-0000-0000-00005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67" name="Immagine 1366" descr="http://demaco.consob/ArchiflowWeb/images/indicator.gif">
          <a:extLst>
            <a:ext uri="{FF2B5EF4-FFF2-40B4-BE49-F238E27FC236}">
              <a16:creationId xmlns:a16="http://schemas.microsoft.com/office/drawing/2014/main" id="{00000000-0008-0000-0000-00005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68" name="Immagine 1367" descr="http://demaco.consob/ArchiflowWeb/images/indicator.gif">
          <a:extLst>
            <a:ext uri="{FF2B5EF4-FFF2-40B4-BE49-F238E27FC236}">
              <a16:creationId xmlns:a16="http://schemas.microsoft.com/office/drawing/2014/main" id="{00000000-0008-0000-0000-00005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69" name="Immagine 1368" descr="http://demaco.consob/ArchiflowWeb/images/indicator.gif">
          <a:extLst>
            <a:ext uri="{FF2B5EF4-FFF2-40B4-BE49-F238E27FC236}">
              <a16:creationId xmlns:a16="http://schemas.microsoft.com/office/drawing/2014/main" id="{00000000-0008-0000-0000-00005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70" name="Immagine 1369" descr="http://demaco.consob/ArchiflowWeb/images/indicator.gif">
          <a:extLst>
            <a:ext uri="{FF2B5EF4-FFF2-40B4-BE49-F238E27FC236}">
              <a16:creationId xmlns:a16="http://schemas.microsoft.com/office/drawing/2014/main" id="{00000000-0008-0000-0000-00005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71" name="Immagine 1370" descr="http://demaco.consob/ArchiflowWeb/images/indicator.gif">
          <a:extLst>
            <a:ext uri="{FF2B5EF4-FFF2-40B4-BE49-F238E27FC236}">
              <a16:creationId xmlns:a16="http://schemas.microsoft.com/office/drawing/2014/main" id="{00000000-0008-0000-0000-00005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72" name="Immagine 1371" descr="http://demaco.consob/ArchiflowWeb/images/indicator.gif">
          <a:extLst>
            <a:ext uri="{FF2B5EF4-FFF2-40B4-BE49-F238E27FC236}">
              <a16:creationId xmlns:a16="http://schemas.microsoft.com/office/drawing/2014/main" id="{00000000-0008-0000-0000-00005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73" name="Immagine 1372" descr="http://demaco.consob/ArchiflowWeb/images/indicator.gif">
          <a:extLst>
            <a:ext uri="{FF2B5EF4-FFF2-40B4-BE49-F238E27FC236}">
              <a16:creationId xmlns:a16="http://schemas.microsoft.com/office/drawing/2014/main" id="{00000000-0008-0000-0000-00005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74" name="Immagine 1373" descr="http://demaco.consob/ArchiflowWeb/images/indicator.gif">
          <a:extLst>
            <a:ext uri="{FF2B5EF4-FFF2-40B4-BE49-F238E27FC236}">
              <a16:creationId xmlns:a16="http://schemas.microsoft.com/office/drawing/2014/main" id="{00000000-0008-0000-0000-00005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75" name="Immagine 1374" descr="http://demaco.consob/ArchiflowWeb/images/indicator.gif">
          <a:extLst>
            <a:ext uri="{FF2B5EF4-FFF2-40B4-BE49-F238E27FC236}">
              <a16:creationId xmlns:a16="http://schemas.microsoft.com/office/drawing/2014/main" id="{00000000-0008-0000-0000-00005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76" name="Immagine 1375" descr="http://demaco.consob/ArchiflowWeb/images/indicator.gif">
          <a:extLst>
            <a:ext uri="{FF2B5EF4-FFF2-40B4-BE49-F238E27FC236}">
              <a16:creationId xmlns:a16="http://schemas.microsoft.com/office/drawing/2014/main" id="{00000000-0008-0000-0000-00006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77" name="Immagine 1376" descr="http://demaco.consob/ArchiflowWeb/images/indicator.gif">
          <a:extLst>
            <a:ext uri="{FF2B5EF4-FFF2-40B4-BE49-F238E27FC236}">
              <a16:creationId xmlns:a16="http://schemas.microsoft.com/office/drawing/2014/main" id="{00000000-0008-0000-0000-00006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78" name="Immagine 1377" descr="http://demaco.consob/ArchiflowWeb/images/indicator.gif">
          <a:extLst>
            <a:ext uri="{FF2B5EF4-FFF2-40B4-BE49-F238E27FC236}">
              <a16:creationId xmlns:a16="http://schemas.microsoft.com/office/drawing/2014/main" id="{00000000-0008-0000-0000-00006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79" name="Immagine 1378" descr="http://demaco.consob/ArchiflowWeb/images/indicator.gif">
          <a:extLst>
            <a:ext uri="{FF2B5EF4-FFF2-40B4-BE49-F238E27FC236}">
              <a16:creationId xmlns:a16="http://schemas.microsoft.com/office/drawing/2014/main" id="{00000000-0008-0000-0000-00006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80" name="Immagine 1379" descr="http://demaco.consob/ArchiflowWeb/images/indicator.gif">
          <a:extLst>
            <a:ext uri="{FF2B5EF4-FFF2-40B4-BE49-F238E27FC236}">
              <a16:creationId xmlns:a16="http://schemas.microsoft.com/office/drawing/2014/main" id="{00000000-0008-0000-0000-00006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81" name="Immagine 1380" descr="http://demaco.consob/ArchiflowWeb/images/indicator.gif">
          <a:extLst>
            <a:ext uri="{FF2B5EF4-FFF2-40B4-BE49-F238E27FC236}">
              <a16:creationId xmlns:a16="http://schemas.microsoft.com/office/drawing/2014/main" id="{00000000-0008-0000-0000-00006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82" name="Immagine 1381" descr="http://demaco.consob/ArchiflowWeb/images/indicator.gif">
          <a:extLst>
            <a:ext uri="{FF2B5EF4-FFF2-40B4-BE49-F238E27FC236}">
              <a16:creationId xmlns:a16="http://schemas.microsoft.com/office/drawing/2014/main" id="{00000000-0008-0000-0000-00006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83" name="Immagine 1382" descr="http://demaco.consob/ArchiflowWeb/images/indicator.gif">
          <a:extLst>
            <a:ext uri="{FF2B5EF4-FFF2-40B4-BE49-F238E27FC236}">
              <a16:creationId xmlns:a16="http://schemas.microsoft.com/office/drawing/2014/main" id="{00000000-0008-0000-0000-00006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84" name="Immagine 1383" descr="http://demaco.consob/ArchiflowWeb/images/indicator.gif">
          <a:extLst>
            <a:ext uri="{FF2B5EF4-FFF2-40B4-BE49-F238E27FC236}">
              <a16:creationId xmlns:a16="http://schemas.microsoft.com/office/drawing/2014/main" id="{00000000-0008-0000-0000-00006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85" name="Immagine 1384" descr="http://demaco.consob/ArchiflowWeb/images/indicator.gif">
          <a:extLst>
            <a:ext uri="{FF2B5EF4-FFF2-40B4-BE49-F238E27FC236}">
              <a16:creationId xmlns:a16="http://schemas.microsoft.com/office/drawing/2014/main" id="{00000000-0008-0000-0000-00006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386" name="Immagine 1385" descr="http://demaco.consob/ArchiflowWeb/images/indicator.gif">
          <a:extLst>
            <a:ext uri="{FF2B5EF4-FFF2-40B4-BE49-F238E27FC236}">
              <a16:creationId xmlns:a16="http://schemas.microsoft.com/office/drawing/2014/main" id="{00000000-0008-0000-0000-00006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87" name="Immagine 1386" descr="http://demaco.consob/ArchiflowWeb/images/indicator.gif">
          <a:extLst>
            <a:ext uri="{FF2B5EF4-FFF2-40B4-BE49-F238E27FC236}">
              <a16:creationId xmlns:a16="http://schemas.microsoft.com/office/drawing/2014/main" id="{00000000-0008-0000-0000-00006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88" name="Immagine 1387" descr="http://demaco.consob/ArchiflowWeb/images/indicator.gif">
          <a:extLst>
            <a:ext uri="{FF2B5EF4-FFF2-40B4-BE49-F238E27FC236}">
              <a16:creationId xmlns:a16="http://schemas.microsoft.com/office/drawing/2014/main" id="{00000000-0008-0000-0000-00006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89" name="Immagine 1388" descr="http://demaco.consob/ArchiflowWeb/images/indicator.gif">
          <a:extLst>
            <a:ext uri="{FF2B5EF4-FFF2-40B4-BE49-F238E27FC236}">
              <a16:creationId xmlns:a16="http://schemas.microsoft.com/office/drawing/2014/main" id="{00000000-0008-0000-0000-00006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0" name="Immagine 1389" descr="http://demaco.consob/ArchiflowWeb/images/indicator.gif">
          <a:extLst>
            <a:ext uri="{FF2B5EF4-FFF2-40B4-BE49-F238E27FC236}">
              <a16:creationId xmlns:a16="http://schemas.microsoft.com/office/drawing/2014/main" id="{00000000-0008-0000-0000-00006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1" name="Immagine 1390" descr="http://demaco.consob/ArchiflowWeb/images/indicator.gif">
          <a:extLst>
            <a:ext uri="{FF2B5EF4-FFF2-40B4-BE49-F238E27FC236}">
              <a16:creationId xmlns:a16="http://schemas.microsoft.com/office/drawing/2014/main" id="{00000000-0008-0000-0000-00006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2" name="Immagine 1391" descr="http://demaco.consob/ArchiflowWeb/images/indicator.gif">
          <a:extLst>
            <a:ext uri="{FF2B5EF4-FFF2-40B4-BE49-F238E27FC236}">
              <a16:creationId xmlns:a16="http://schemas.microsoft.com/office/drawing/2014/main" id="{00000000-0008-0000-0000-00007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3" name="Immagine 1392" descr="http://demaco.consob/ArchiflowWeb/images/indicator.gif">
          <a:extLst>
            <a:ext uri="{FF2B5EF4-FFF2-40B4-BE49-F238E27FC236}">
              <a16:creationId xmlns:a16="http://schemas.microsoft.com/office/drawing/2014/main" id="{00000000-0008-0000-0000-00007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4" name="Immagine 1393" descr="http://demaco.consob/ArchiflowWeb/images/indicator.gif">
          <a:extLst>
            <a:ext uri="{FF2B5EF4-FFF2-40B4-BE49-F238E27FC236}">
              <a16:creationId xmlns:a16="http://schemas.microsoft.com/office/drawing/2014/main" id="{00000000-0008-0000-0000-00007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5" name="Immagine 1394" descr="http://demaco.consob/ArchiflowWeb/images/indicator.gif">
          <a:extLst>
            <a:ext uri="{FF2B5EF4-FFF2-40B4-BE49-F238E27FC236}">
              <a16:creationId xmlns:a16="http://schemas.microsoft.com/office/drawing/2014/main" id="{00000000-0008-0000-0000-00007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6" name="Immagine 1395" descr="http://demaco.consob/ArchiflowWeb/images/indicator.gif">
          <a:extLst>
            <a:ext uri="{FF2B5EF4-FFF2-40B4-BE49-F238E27FC236}">
              <a16:creationId xmlns:a16="http://schemas.microsoft.com/office/drawing/2014/main" id="{00000000-0008-0000-0000-00007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7" name="Immagine 1396" descr="http://demaco.consob/ArchiflowWeb/images/indicator.gif">
          <a:extLst>
            <a:ext uri="{FF2B5EF4-FFF2-40B4-BE49-F238E27FC236}">
              <a16:creationId xmlns:a16="http://schemas.microsoft.com/office/drawing/2014/main" id="{00000000-0008-0000-0000-00007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8" name="Immagine 1397" descr="http://demaco.consob/ArchiflowWeb/images/indicator.gif">
          <a:extLst>
            <a:ext uri="{FF2B5EF4-FFF2-40B4-BE49-F238E27FC236}">
              <a16:creationId xmlns:a16="http://schemas.microsoft.com/office/drawing/2014/main" id="{00000000-0008-0000-0000-00007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399" name="Immagine 1398" descr="http://demaco.consob/ArchiflowWeb/images/indicator.gif">
          <a:extLst>
            <a:ext uri="{FF2B5EF4-FFF2-40B4-BE49-F238E27FC236}">
              <a16:creationId xmlns:a16="http://schemas.microsoft.com/office/drawing/2014/main" id="{00000000-0008-0000-0000-00007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00" name="Immagine 1399" descr="http://demaco.consob/ArchiflowWeb/images/indicator.gif">
          <a:extLst>
            <a:ext uri="{FF2B5EF4-FFF2-40B4-BE49-F238E27FC236}">
              <a16:creationId xmlns:a16="http://schemas.microsoft.com/office/drawing/2014/main" id="{00000000-0008-0000-0000-00007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01" name="Immagine 1400" descr="http://demaco.consob/ArchiflowWeb/images/indicator.gif">
          <a:extLst>
            <a:ext uri="{FF2B5EF4-FFF2-40B4-BE49-F238E27FC236}">
              <a16:creationId xmlns:a16="http://schemas.microsoft.com/office/drawing/2014/main" id="{00000000-0008-0000-0000-00007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02" name="Immagine 1401" descr="http://demaco.consob/ArchiflowWeb/images/indicator.gif">
          <a:extLst>
            <a:ext uri="{FF2B5EF4-FFF2-40B4-BE49-F238E27FC236}">
              <a16:creationId xmlns:a16="http://schemas.microsoft.com/office/drawing/2014/main" id="{00000000-0008-0000-0000-00007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03" name="Immagine 1402" descr="http://demaco.consob/ArchiflowWeb/images/indicator.gif">
          <a:extLst>
            <a:ext uri="{FF2B5EF4-FFF2-40B4-BE49-F238E27FC236}">
              <a16:creationId xmlns:a16="http://schemas.microsoft.com/office/drawing/2014/main" id="{00000000-0008-0000-0000-00007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04" name="Immagine 1403" descr="http://demaco.consob/ArchiflowWeb/images/indicator.gif">
          <a:extLst>
            <a:ext uri="{FF2B5EF4-FFF2-40B4-BE49-F238E27FC236}">
              <a16:creationId xmlns:a16="http://schemas.microsoft.com/office/drawing/2014/main" id="{00000000-0008-0000-0000-00007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05" name="Immagine 1404" descr="http://demaco.consob/ArchiflowWeb/images/indicator.gif">
          <a:extLst>
            <a:ext uri="{FF2B5EF4-FFF2-40B4-BE49-F238E27FC236}">
              <a16:creationId xmlns:a16="http://schemas.microsoft.com/office/drawing/2014/main" id="{00000000-0008-0000-0000-00007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06" name="Immagine 1405" descr="http://demaco.consob/ArchiflowWeb/images/indicator.gif">
          <a:extLst>
            <a:ext uri="{FF2B5EF4-FFF2-40B4-BE49-F238E27FC236}">
              <a16:creationId xmlns:a16="http://schemas.microsoft.com/office/drawing/2014/main" id="{00000000-0008-0000-0000-00007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07" name="Immagine 1406" descr="http://demaco.consob/ArchiflowWeb/images/indicator.gif">
          <a:extLst>
            <a:ext uri="{FF2B5EF4-FFF2-40B4-BE49-F238E27FC236}">
              <a16:creationId xmlns:a16="http://schemas.microsoft.com/office/drawing/2014/main" id="{00000000-0008-0000-0000-00007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08" name="Immagine 1407" descr="http://demaco.consob/ArchiflowWeb/images/indicator.gif">
          <a:extLst>
            <a:ext uri="{FF2B5EF4-FFF2-40B4-BE49-F238E27FC236}">
              <a16:creationId xmlns:a16="http://schemas.microsoft.com/office/drawing/2014/main" id="{00000000-0008-0000-0000-00008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09" name="Immagine 1408" descr="http://demaco.consob/ArchiflowWeb/images/indicator.gif">
          <a:extLst>
            <a:ext uri="{FF2B5EF4-FFF2-40B4-BE49-F238E27FC236}">
              <a16:creationId xmlns:a16="http://schemas.microsoft.com/office/drawing/2014/main" id="{00000000-0008-0000-0000-00008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10" name="Immagine 1409" descr="http://demaco.consob/ArchiflowWeb/images/indicator.gif">
          <a:extLst>
            <a:ext uri="{FF2B5EF4-FFF2-40B4-BE49-F238E27FC236}">
              <a16:creationId xmlns:a16="http://schemas.microsoft.com/office/drawing/2014/main" id="{00000000-0008-0000-0000-00008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11" name="Immagine 1410" descr="http://demaco.consob/ArchiflowWeb/images/indicator.gif">
          <a:extLst>
            <a:ext uri="{FF2B5EF4-FFF2-40B4-BE49-F238E27FC236}">
              <a16:creationId xmlns:a16="http://schemas.microsoft.com/office/drawing/2014/main" id="{00000000-0008-0000-0000-00008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12" name="Immagine 1411" descr="http://demaco.consob/ArchiflowWeb/images/indicator.gif">
          <a:extLst>
            <a:ext uri="{FF2B5EF4-FFF2-40B4-BE49-F238E27FC236}">
              <a16:creationId xmlns:a16="http://schemas.microsoft.com/office/drawing/2014/main" id="{00000000-0008-0000-0000-00008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13" name="Immagine 1412" descr="http://demaco.consob/ArchiflowWeb/images/indicator.gif">
          <a:extLst>
            <a:ext uri="{FF2B5EF4-FFF2-40B4-BE49-F238E27FC236}">
              <a16:creationId xmlns:a16="http://schemas.microsoft.com/office/drawing/2014/main" id="{00000000-0008-0000-0000-00008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14" name="Immagine 1413" descr="http://demaco.consob/ArchiflowWeb/images/indicator.gif">
          <a:extLst>
            <a:ext uri="{FF2B5EF4-FFF2-40B4-BE49-F238E27FC236}">
              <a16:creationId xmlns:a16="http://schemas.microsoft.com/office/drawing/2014/main" id="{00000000-0008-0000-0000-00008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15" name="Immagine 1414" descr="http://demaco.consob/ArchiflowWeb/images/indicator.gif">
          <a:extLst>
            <a:ext uri="{FF2B5EF4-FFF2-40B4-BE49-F238E27FC236}">
              <a16:creationId xmlns:a16="http://schemas.microsoft.com/office/drawing/2014/main" id="{00000000-0008-0000-0000-00008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16" name="Immagine 1415" descr="http://demaco.consob/ArchiflowWeb/images/indicator.gif">
          <a:extLst>
            <a:ext uri="{FF2B5EF4-FFF2-40B4-BE49-F238E27FC236}">
              <a16:creationId xmlns:a16="http://schemas.microsoft.com/office/drawing/2014/main" id="{00000000-0008-0000-0000-00008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17" name="Immagine 1416" descr="http://demaco.consob/ArchiflowWeb/images/indicator.gif">
          <a:extLst>
            <a:ext uri="{FF2B5EF4-FFF2-40B4-BE49-F238E27FC236}">
              <a16:creationId xmlns:a16="http://schemas.microsoft.com/office/drawing/2014/main" id="{00000000-0008-0000-0000-00008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18" name="Immagine 1417" descr="http://demaco.consob/ArchiflowWeb/images/indicator.gif">
          <a:extLst>
            <a:ext uri="{FF2B5EF4-FFF2-40B4-BE49-F238E27FC236}">
              <a16:creationId xmlns:a16="http://schemas.microsoft.com/office/drawing/2014/main" id="{00000000-0008-0000-0000-00008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19" name="Immagine 1418" descr="http://demaco.consob/ArchiflowWeb/images/indicator.gif">
          <a:extLst>
            <a:ext uri="{FF2B5EF4-FFF2-40B4-BE49-F238E27FC236}">
              <a16:creationId xmlns:a16="http://schemas.microsoft.com/office/drawing/2014/main" id="{00000000-0008-0000-0000-00008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20" name="Immagine 1419" descr="http://demaco.consob/ArchiflowWeb/images/indicator.gif">
          <a:extLst>
            <a:ext uri="{FF2B5EF4-FFF2-40B4-BE49-F238E27FC236}">
              <a16:creationId xmlns:a16="http://schemas.microsoft.com/office/drawing/2014/main" id="{00000000-0008-0000-0000-00008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21" name="Immagine 1420" descr="http://demaco.consob/ArchiflowWeb/images/indicator.gif">
          <a:extLst>
            <a:ext uri="{FF2B5EF4-FFF2-40B4-BE49-F238E27FC236}">
              <a16:creationId xmlns:a16="http://schemas.microsoft.com/office/drawing/2014/main" id="{00000000-0008-0000-0000-00008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22" name="Immagine 1421" descr="http://demaco.consob/ArchiflowWeb/images/indicator.gif">
          <a:extLst>
            <a:ext uri="{FF2B5EF4-FFF2-40B4-BE49-F238E27FC236}">
              <a16:creationId xmlns:a16="http://schemas.microsoft.com/office/drawing/2014/main" id="{00000000-0008-0000-0000-00008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23" name="Immagine 1422" descr="http://demaco.consob/ArchiflowWeb/images/indicator.gif">
          <a:extLst>
            <a:ext uri="{FF2B5EF4-FFF2-40B4-BE49-F238E27FC236}">
              <a16:creationId xmlns:a16="http://schemas.microsoft.com/office/drawing/2014/main" id="{00000000-0008-0000-0000-00008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24" name="Immagine 1423" descr="http://demaco.consob/ArchiflowWeb/images/indicator.gif">
          <a:extLst>
            <a:ext uri="{FF2B5EF4-FFF2-40B4-BE49-F238E27FC236}">
              <a16:creationId xmlns:a16="http://schemas.microsoft.com/office/drawing/2014/main" id="{00000000-0008-0000-0000-00009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25" name="Immagine 1424" descr="http://demaco.consob/ArchiflowWeb/images/indicator.gif">
          <a:extLst>
            <a:ext uri="{FF2B5EF4-FFF2-40B4-BE49-F238E27FC236}">
              <a16:creationId xmlns:a16="http://schemas.microsoft.com/office/drawing/2014/main" id="{00000000-0008-0000-0000-00009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26" name="Immagine 1425" descr="http://demaco.consob/ArchiflowWeb/images/indicator.gif">
          <a:extLst>
            <a:ext uri="{FF2B5EF4-FFF2-40B4-BE49-F238E27FC236}">
              <a16:creationId xmlns:a16="http://schemas.microsoft.com/office/drawing/2014/main" id="{00000000-0008-0000-0000-00009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27" name="Immagine 1426" descr="http://demaco.consob/ArchiflowWeb/images/indicator.gif">
          <a:extLst>
            <a:ext uri="{FF2B5EF4-FFF2-40B4-BE49-F238E27FC236}">
              <a16:creationId xmlns:a16="http://schemas.microsoft.com/office/drawing/2014/main" id="{00000000-0008-0000-0000-00009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28" name="Immagine 1427" descr="http://demaco.consob/ArchiflowWeb/images/indicator.gif">
          <a:extLst>
            <a:ext uri="{FF2B5EF4-FFF2-40B4-BE49-F238E27FC236}">
              <a16:creationId xmlns:a16="http://schemas.microsoft.com/office/drawing/2014/main" id="{00000000-0008-0000-0000-00009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29" name="Immagine 1428" descr="http://demaco.consob/ArchiflowWeb/images/indicator.gif">
          <a:extLst>
            <a:ext uri="{FF2B5EF4-FFF2-40B4-BE49-F238E27FC236}">
              <a16:creationId xmlns:a16="http://schemas.microsoft.com/office/drawing/2014/main" id="{00000000-0008-0000-0000-00009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30" name="Immagine 1429" descr="http://demaco.consob/ArchiflowWeb/images/indicator.gif">
          <a:extLst>
            <a:ext uri="{FF2B5EF4-FFF2-40B4-BE49-F238E27FC236}">
              <a16:creationId xmlns:a16="http://schemas.microsoft.com/office/drawing/2014/main" id="{00000000-0008-0000-0000-00009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31" name="Immagine 1430" descr="http://demaco.consob/ArchiflowWeb/images/indicator.gif">
          <a:extLst>
            <a:ext uri="{FF2B5EF4-FFF2-40B4-BE49-F238E27FC236}">
              <a16:creationId xmlns:a16="http://schemas.microsoft.com/office/drawing/2014/main" id="{00000000-0008-0000-0000-00009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32" name="Immagine 1431" descr="http://demaco.consob/ArchiflowWeb/images/indicator.gif">
          <a:extLst>
            <a:ext uri="{FF2B5EF4-FFF2-40B4-BE49-F238E27FC236}">
              <a16:creationId xmlns:a16="http://schemas.microsoft.com/office/drawing/2014/main" id="{00000000-0008-0000-0000-00009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33" name="Immagine 1432" descr="http://demaco.consob/ArchiflowWeb/images/indicator.gif">
          <a:extLst>
            <a:ext uri="{FF2B5EF4-FFF2-40B4-BE49-F238E27FC236}">
              <a16:creationId xmlns:a16="http://schemas.microsoft.com/office/drawing/2014/main" id="{00000000-0008-0000-0000-00009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34" name="Immagine 1433" descr="http://demaco.consob/ArchiflowWeb/images/indicator.gif">
          <a:extLst>
            <a:ext uri="{FF2B5EF4-FFF2-40B4-BE49-F238E27FC236}">
              <a16:creationId xmlns:a16="http://schemas.microsoft.com/office/drawing/2014/main" id="{00000000-0008-0000-0000-00009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35" name="Immagine 1434" descr="http://demaco.consob/ArchiflowWeb/images/indicator.gif">
          <a:extLst>
            <a:ext uri="{FF2B5EF4-FFF2-40B4-BE49-F238E27FC236}">
              <a16:creationId xmlns:a16="http://schemas.microsoft.com/office/drawing/2014/main" id="{00000000-0008-0000-0000-00009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36" name="Immagine 1435" descr="http://demaco.consob/ArchiflowWeb/images/indicator.gif">
          <a:extLst>
            <a:ext uri="{FF2B5EF4-FFF2-40B4-BE49-F238E27FC236}">
              <a16:creationId xmlns:a16="http://schemas.microsoft.com/office/drawing/2014/main" id="{00000000-0008-0000-0000-00009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37" name="Immagine 1436" descr="http://demaco.consob/ArchiflowWeb/images/indicator.gif">
          <a:extLst>
            <a:ext uri="{FF2B5EF4-FFF2-40B4-BE49-F238E27FC236}">
              <a16:creationId xmlns:a16="http://schemas.microsoft.com/office/drawing/2014/main" id="{00000000-0008-0000-0000-00009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38" name="Immagine 1437" descr="http://demaco.consob/ArchiflowWeb/images/indicator.gif">
          <a:extLst>
            <a:ext uri="{FF2B5EF4-FFF2-40B4-BE49-F238E27FC236}">
              <a16:creationId xmlns:a16="http://schemas.microsoft.com/office/drawing/2014/main" id="{00000000-0008-0000-0000-00009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39" name="Immagine 1438" descr="http://demaco.consob/ArchiflowWeb/images/indicator.gif">
          <a:extLst>
            <a:ext uri="{FF2B5EF4-FFF2-40B4-BE49-F238E27FC236}">
              <a16:creationId xmlns:a16="http://schemas.microsoft.com/office/drawing/2014/main" id="{00000000-0008-0000-0000-00009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40" name="Immagine 1439" descr="http://demaco.consob/ArchiflowWeb/images/indicator.gif">
          <a:extLst>
            <a:ext uri="{FF2B5EF4-FFF2-40B4-BE49-F238E27FC236}">
              <a16:creationId xmlns:a16="http://schemas.microsoft.com/office/drawing/2014/main" id="{00000000-0008-0000-0000-0000A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41" name="Immagine 1440" descr="http://demaco.consob/ArchiflowWeb/images/indicator.gif">
          <a:extLst>
            <a:ext uri="{FF2B5EF4-FFF2-40B4-BE49-F238E27FC236}">
              <a16:creationId xmlns:a16="http://schemas.microsoft.com/office/drawing/2014/main" id="{00000000-0008-0000-0000-0000A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42" name="Immagine 1441" descr="http://demaco.consob/ArchiflowWeb/images/indicator.gif">
          <a:extLst>
            <a:ext uri="{FF2B5EF4-FFF2-40B4-BE49-F238E27FC236}">
              <a16:creationId xmlns:a16="http://schemas.microsoft.com/office/drawing/2014/main" id="{00000000-0008-0000-0000-0000A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43" name="Immagine 1442" descr="http://demaco.consob/ArchiflowWeb/images/indicator.gif">
          <a:extLst>
            <a:ext uri="{FF2B5EF4-FFF2-40B4-BE49-F238E27FC236}">
              <a16:creationId xmlns:a16="http://schemas.microsoft.com/office/drawing/2014/main" id="{00000000-0008-0000-0000-0000A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44" name="Immagine 1443" descr="http://demaco.consob/ArchiflowWeb/images/indicator.gif">
          <a:extLst>
            <a:ext uri="{FF2B5EF4-FFF2-40B4-BE49-F238E27FC236}">
              <a16:creationId xmlns:a16="http://schemas.microsoft.com/office/drawing/2014/main" id="{00000000-0008-0000-0000-0000A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45" name="Immagine 1444" descr="http://demaco.consob/ArchiflowWeb/images/indicator.gif">
          <a:extLst>
            <a:ext uri="{FF2B5EF4-FFF2-40B4-BE49-F238E27FC236}">
              <a16:creationId xmlns:a16="http://schemas.microsoft.com/office/drawing/2014/main" id="{00000000-0008-0000-0000-0000A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46" name="Immagine 1445" descr="http://demaco.consob/ArchiflowWeb/images/indicator.gif">
          <a:extLst>
            <a:ext uri="{FF2B5EF4-FFF2-40B4-BE49-F238E27FC236}">
              <a16:creationId xmlns:a16="http://schemas.microsoft.com/office/drawing/2014/main" id="{00000000-0008-0000-0000-0000A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47" name="Immagine 1446" descr="http://demaco.consob/ArchiflowWeb/images/indicator.gif">
          <a:extLst>
            <a:ext uri="{FF2B5EF4-FFF2-40B4-BE49-F238E27FC236}">
              <a16:creationId xmlns:a16="http://schemas.microsoft.com/office/drawing/2014/main" id="{00000000-0008-0000-0000-0000A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230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48" name="Immagine 1447" descr="http://demaco.consob/ArchiflowWeb/images/indicator.gif">
          <a:extLst>
            <a:ext uri="{FF2B5EF4-FFF2-40B4-BE49-F238E27FC236}">
              <a16:creationId xmlns:a16="http://schemas.microsoft.com/office/drawing/2014/main" id="{00000000-0008-0000-0000-0000A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230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49" name="Immagine 1448" descr="http://demaco.consob/ArchiflowWeb/images/indicator.gif">
          <a:extLst>
            <a:ext uri="{FF2B5EF4-FFF2-40B4-BE49-F238E27FC236}">
              <a16:creationId xmlns:a16="http://schemas.microsoft.com/office/drawing/2014/main" id="{00000000-0008-0000-0000-0000A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737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50" name="Immagine 1449" descr="http://demaco.consob/ArchiflowWeb/images/indicator.gif">
          <a:extLst>
            <a:ext uri="{FF2B5EF4-FFF2-40B4-BE49-F238E27FC236}">
              <a16:creationId xmlns:a16="http://schemas.microsoft.com/office/drawing/2014/main" id="{00000000-0008-0000-0000-0000A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737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51" name="Immagine 1450" descr="http://demaco.consob/ArchiflowWeb/images/indicator.gif">
          <a:extLst>
            <a:ext uri="{FF2B5EF4-FFF2-40B4-BE49-F238E27FC236}">
              <a16:creationId xmlns:a16="http://schemas.microsoft.com/office/drawing/2014/main" id="{00000000-0008-0000-0000-0000A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927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52" name="Immagine 1451" descr="http://demaco.consob/ArchiflowWeb/images/indicator.gif">
          <a:extLst>
            <a:ext uri="{FF2B5EF4-FFF2-40B4-BE49-F238E27FC236}">
              <a16:creationId xmlns:a16="http://schemas.microsoft.com/office/drawing/2014/main" id="{00000000-0008-0000-0000-0000A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927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53" name="Immagine 1452" descr="http://demaco.consob/ArchiflowWeb/images/indicator.gif">
          <a:extLst>
            <a:ext uri="{FF2B5EF4-FFF2-40B4-BE49-F238E27FC236}">
              <a16:creationId xmlns:a16="http://schemas.microsoft.com/office/drawing/2014/main" id="{00000000-0008-0000-0000-0000A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927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54" name="Immagine 1453" descr="http://demaco.consob/ArchiflowWeb/images/indicator.gif">
          <a:extLst>
            <a:ext uri="{FF2B5EF4-FFF2-40B4-BE49-F238E27FC236}">
              <a16:creationId xmlns:a16="http://schemas.microsoft.com/office/drawing/2014/main" id="{00000000-0008-0000-0000-0000A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927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55" name="Immagine 1454" descr="http://demaco.consob/ArchiflowWeb/images/indicator.gif">
          <a:extLst>
            <a:ext uri="{FF2B5EF4-FFF2-40B4-BE49-F238E27FC236}">
              <a16:creationId xmlns:a16="http://schemas.microsoft.com/office/drawing/2014/main" id="{00000000-0008-0000-0000-0000A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56" name="Immagine 1455" descr="http://demaco.consob/ArchiflowWeb/images/indicator.gif">
          <a:extLst>
            <a:ext uri="{FF2B5EF4-FFF2-40B4-BE49-F238E27FC236}">
              <a16:creationId xmlns:a16="http://schemas.microsoft.com/office/drawing/2014/main" id="{00000000-0008-0000-0000-0000B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57" name="Immagine 1456" descr="http://demaco.consob/ArchiflowWeb/images/indicator.gif">
          <a:extLst>
            <a:ext uri="{FF2B5EF4-FFF2-40B4-BE49-F238E27FC236}">
              <a16:creationId xmlns:a16="http://schemas.microsoft.com/office/drawing/2014/main" id="{00000000-0008-0000-0000-0000B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58" name="Immagine 1457" descr="http://demaco.consob/ArchiflowWeb/images/indicator.gif">
          <a:extLst>
            <a:ext uri="{FF2B5EF4-FFF2-40B4-BE49-F238E27FC236}">
              <a16:creationId xmlns:a16="http://schemas.microsoft.com/office/drawing/2014/main" id="{00000000-0008-0000-0000-0000B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59" name="Immagine 1458" descr="http://demaco.consob/ArchiflowWeb/images/indicator.gif">
          <a:extLst>
            <a:ext uri="{FF2B5EF4-FFF2-40B4-BE49-F238E27FC236}">
              <a16:creationId xmlns:a16="http://schemas.microsoft.com/office/drawing/2014/main" id="{00000000-0008-0000-0000-0000B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60" name="Immagine 1459" descr="http://demaco.consob/ArchiflowWeb/images/indicator.gif">
          <a:extLst>
            <a:ext uri="{FF2B5EF4-FFF2-40B4-BE49-F238E27FC236}">
              <a16:creationId xmlns:a16="http://schemas.microsoft.com/office/drawing/2014/main" id="{00000000-0008-0000-0000-0000B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61" name="Immagine 1460" descr="http://demaco.consob/ArchiflowWeb/images/indicator.gif">
          <a:extLst>
            <a:ext uri="{FF2B5EF4-FFF2-40B4-BE49-F238E27FC236}">
              <a16:creationId xmlns:a16="http://schemas.microsoft.com/office/drawing/2014/main" id="{00000000-0008-0000-0000-0000B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62" name="Immagine 1461" descr="http://demaco.consob/ArchiflowWeb/images/indicator.gif">
          <a:extLst>
            <a:ext uri="{FF2B5EF4-FFF2-40B4-BE49-F238E27FC236}">
              <a16:creationId xmlns:a16="http://schemas.microsoft.com/office/drawing/2014/main" id="{00000000-0008-0000-0000-0000B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63" name="Immagine 1462" descr="http://demaco.consob/ArchiflowWeb/images/indicator.gif">
          <a:extLst>
            <a:ext uri="{FF2B5EF4-FFF2-40B4-BE49-F238E27FC236}">
              <a16:creationId xmlns:a16="http://schemas.microsoft.com/office/drawing/2014/main" id="{00000000-0008-0000-0000-0000B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64" name="Immagine 1463" descr="http://demaco.consob/ArchiflowWeb/images/indicator.gif">
          <a:extLst>
            <a:ext uri="{FF2B5EF4-FFF2-40B4-BE49-F238E27FC236}">
              <a16:creationId xmlns:a16="http://schemas.microsoft.com/office/drawing/2014/main" id="{00000000-0008-0000-0000-0000B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65" name="Immagine 1464" descr="http://demaco.consob/ArchiflowWeb/images/indicator.gif">
          <a:extLst>
            <a:ext uri="{FF2B5EF4-FFF2-40B4-BE49-F238E27FC236}">
              <a16:creationId xmlns:a16="http://schemas.microsoft.com/office/drawing/2014/main" id="{00000000-0008-0000-0000-0000B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66" name="Immagine 1465" descr="http://demaco.consob/ArchiflowWeb/images/indicator.gif">
          <a:extLst>
            <a:ext uri="{FF2B5EF4-FFF2-40B4-BE49-F238E27FC236}">
              <a16:creationId xmlns:a16="http://schemas.microsoft.com/office/drawing/2014/main" id="{00000000-0008-0000-0000-0000B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67" name="Immagine 1466" descr="http://demaco.consob/ArchiflowWeb/images/indicator.gif">
          <a:extLst>
            <a:ext uri="{FF2B5EF4-FFF2-40B4-BE49-F238E27FC236}">
              <a16:creationId xmlns:a16="http://schemas.microsoft.com/office/drawing/2014/main" id="{00000000-0008-0000-0000-0000B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68" name="Immagine 1467" descr="http://demaco.consob/ArchiflowWeb/images/indicator.gif">
          <a:extLst>
            <a:ext uri="{FF2B5EF4-FFF2-40B4-BE49-F238E27FC236}">
              <a16:creationId xmlns:a16="http://schemas.microsoft.com/office/drawing/2014/main" id="{00000000-0008-0000-0000-0000B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69" name="Immagine 1468" descr="http://demaco.consob/ArchiflowWeb/images/indicator.gif">
          <a:extLst>
            <a:ext uri="{FF2B5EF4-FFF2-40B4-BE49-F238E27FC236}">
              <a16:creationId xmlns:a16="http://schemas.microsoft.com/office/drawing/2014/main" id="{00000000-0008-0000-0000-0000B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70" name="Immagine 1469" descr="http://demaco.consob/ArchiflowWeb/images/indicator.gif">
          <a:extLst>
            <a:ext uri="{FF2B5EF4-FFF2-40B4-BE49-F238E27FC236}">
              <a16:creationId xmlns:a16="http://schemas.microsoft.com/office/drawing/2014/main" id="{00000000-0008-0000-0000-0000B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71" name="Immagine 1470" descr="http://demaco.consob/ArchiflowWeb/images/indicator.gif">
          <a:extLst>
            <a:ext uri="{FF2B5EF4-FFF2-40B4-BE49-F238E27FC236}">
              <a16:creationId xmlns:a16="http://schemas.microsoft.com/office/drawing/2014/main" id="{00000000-0008-0000-0000-0000B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72" name="Immagine 1471" descr="http://demaco.consob/ArchiflowWeb/images/indicator.gif">
          <a:extLst>
            <a:ext uri="{FF2B5EF4-FFF2-40B4-BE49-F238E27FC236}">
              <a16:creationId xmlns:a16="http://schemas.microsoft.com/office/drawing/2014/main" id="{00000000-0008-0000-0000-0000C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73" name="Immagine 1472" descr="http://demaco.consob/ArchiflowWeb/images/indicator.gif">
          <a:extLst>
            <a:ext uri="{FF2B5EF4-FFF2-40B4-BE49-F238E27FC236}">
              <a16:creationId xmlns:a16="http://schemas.microsoft.com/office/drawing/2014/main" id="{00000000-0008-0000-0000-0000C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74" name="Immagine 1473" descr="http://demaco.consob/ArchiflowWeb/images/indicator.gif">
          <a:extLst>
            <a:ext uri="{FF2B5EF4-FFF2-40B4-BE49-F238E27FC236}">
              <a16:creationId xmlns:a16="http://schemas.microsoft.com/office/drawing/2014/main" id="{00000000-0008-0000-0000-0000C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75" name="Immagine 1474" descr="http://demaco.consob/ArchiflowWeb/images/indicator.gif">
          <a:extLst>
            <a:ext uri="{FF2B5EF4-FFF2-40B4-BE49-F238E27FC236}">
              <a16:creationId xmlns:a16="http://schemas.microsoft.com/office/drawing/2014/main" id="{00000000-0008-0000-0000-0000C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76" name="Immagine 1475" descr="http://demaco.consob/ArchiflowWeb/images/indicator.gif">
          <a:extLst>
            <a:ext uri="{FF2B5EF4-FFF2-40B4-BE49-F238E27FC236}">
              <a16:creationId xmlns:a16="http://schemas.microsoft.com/office/drawing/2014/main" id="{00000000-0008-0000-0000-0000C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77" name="Immagine 1476" descr="http://demaco.consob/ArchiflowWeb/images/indicator.gif">
          <a:extLst>
            <a:ext uri="{FF2B5EF4-FFF2-40B4-BE49-F238E27FC236}">
              <a16:creationId xmlns:a16="http://schemas.microsoft.com/office/drawing/2014/main" id="{00000000-0008-0000-0000-0000C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78" name="Immagine 1477" descr="http://demaco.consob/ArchiflowWeb/images/indicator.gif">
          <a:extLst>
            <a:ext uri="{FF2B5EF4-FFF2-40B4-BE49-F238E27FC236}">
              <a16:creationId xmlns:a16="http://schemas.microsoft.com/office/drawing/2014/main" id="{00000000-0008-0000-0000-0000C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79" name="Immagine 1478" descr="http://demaco.consob/ArchiflowWeb/images/indicator.gif">
          <a:extLst>
            <a:ext uri="{FF2B5EF4-FFF2-40B4-BE49-F238E27FC236}">
              <a16:creationId xmlns:a16="http://schemas.microsoft.com/office/drawing/2014/main" id="{00000000-0008-0000-0000-0000C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80" name="Immagine 1479" descr="http://demaco.consob/ArchiflowWeb/images/indicator.gif">
          <a:extLst>
            <a:ext uri="{FF2B5EF4-FFF2-40B4-BE49-F238E27FC236}">
              <a16:creationId xmlns:a16="http://schemas.microsoft.com/office/drawing/2014/main" id="{00000000-0008-0000-0000-0000C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81" name="Immagine 1480" descr="http://demaco.consob/ArchiflowWeb/images/indicator.gif">
          <a:extLst>
            <a:ext uri="{FF2B5EF4-FFF2-40B4-BE49-F238E27FC236}">
              <a16:creationId xmlns:a16="http://schemas.microsoft.com/office/drawing/2014/main" id="{00000000-0008-0000-0000-0000C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82" name="Immagine 1481" descr="http://demaco.consob/ArchiflowWeb/images/indicator.gif">
          <a:extLst>
            <a:ext uri="{FF2B5EF4-FFF2-40B4-BE49-F238E27FC236}">
              <a16:creationId xmlns:a16="http://schemas.microsoft.com/office/drawing/2014/main" id="{00000000-0008-0000-0000-0000C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83" name="Immagine 1482" descr="http://demaco.consob/ArchiflowWeb/images/indicator.gif">
          <a:extLst>
            <a:ext uri="{FF2B5EF4-FFF2-40B4-BE49-F238E27FC236}">
              <a16:creationId xmlns:a16="http://schemas.microsoft.com/office/drawing/2014/main" id="{00000000-0008-0000-0000-0000C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84" name="Immagine 1483" descr="http://demaco.consob/ArchiflowWeb/images/indicator.gif">
          <a:extLst>
            <a:ext uri="{FF2B5EF4-FFF2-40B4-BE49-F238E27FC236}">
              <a16:creationId xmlns:a16="http://schemas.microsoft.com/office/drawing/2014/main" id="{00000000-0008-0000-0000-0000C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85" name="Immagine 1484" descr="http://demaco.consob/ArchiflowWeb/images/indicator.gif">
          <a:extLst>
            <a:ext uri="{FF2B5EF4-FFF2-40B4-BE49-F238E27FC236}">
              <a16:creationId xmlns:a16="http://schemas.microsoft.com/office/drawing/2014/main" id="{00000000-0008-0000-0000-0000C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86" name="Immagine 1485" descr="http://demaco.consob/ArchiflowWeb/images/indicator.gif">
          <a:extLst>
            <a:ext uri="{FF2B5EF4-FFF2-40B4-BE49-F238E27FC236}">
              <a16:creationId xmlns:a16="http://schemas.microsoft.com/office/drawing/2014/main" id="{00000000-0008-0000-0000-0000C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87" name="Immagine 1486" descr="http://demaco.consob/ArchiflowWeb/images/indicator.gif">
          <a:extLst>
            <a:ext uri="{FF2B5EF4-FFF2-40B4-BE49-F238E27FC236}">
              <a16:creationId xmlns:a16="http://schemas.microsoft.com/office/drawing/2014/main" id="{00000000-0008-0000-0000-0000C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88" name="Immagine 1487" descr="http://demaco.consob/ArchiflowWeb/images/indicator.gif">
          <a:extLst>
            <a:ext uri="{FF2B5EF4-FFF2-40B4-BE49-F238E27FC236}">
              <a16:creationId xmlns:a16="http://schemas.microsoft.com/office/drawing/2014/main" id="{00000000-0008-0000-0000-0000D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89" name="Immagine 1488" descr="http://demaco.consob/ArchiflowWeb/images/indicator.gif">
          <a:extLst>
            <a:ext uri="{FF2B5EF4-FFF2-40B4-BE49-F238E27FC236}">
              <a16:creationId xmlns:a16="http://schemas.microsoft.com/office/drawing/2014/main" id="{00000000-0008-0000-0000-0000D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90" name="Immagine 1489" descr="http://demaco.consob/ArchiflowWeb/images/indicator.gif">
          <a:extLst>
            <a:ext uri="{FF2B5EF4-FFF2-40B4-BE49-F238E27FC236}">
              <a16:creationId xmlns:a16="http://schemas.microsoft.com/office/drawing/2014/main" id="{00000000-0008-0000-0000-0000D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91" name="Immagine 1490" descr="http://demaco.consob/ArchiflowWeb/images/indicator.gif">
          <a:extLst>
            <a:ext uri="{FF2B5EF4-FFF2-40B4-BE49-F238E27FC236}">
              <a16:creationId xmlns:a16="http://schemas.microsoft.com/office/drawing/2014/main" id="{00000000-0008-0000-0000-0000D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92" name="Immagine 1491" descr="http://demaco.consob/ArchiflowWeb/images/indicator.gif">
          <a:extLst>
            <a:ext uri="{FF2B5EF4-FFF2-40B4-BE49-F238E27FC236}">
              <a16:creationId xmlns:a16="http://schemas.microsoft.com/office/drawing/2014/main" id="{00000000-0008-0000-0000-0000D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93" name="Immagine 1492" descr="http://demaco.consob/ArchiflowWeb/images/indicator.gif">
          <a:extLst>
            <a:ext uri="{FF2B5EF4-FFF2-40B4-BE49-F238E27FC236}">
              <a16:creationId xmlns:a16="http://schemas.microsoft.com/office/drawing/2014/main" id="{00000000-0008-0000-0000-0000D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94" name="Immagine 1493" descr="http://demaco.consob/ArchiflowWeb/images/indicator.gif">
          <a:extLst>
            <a:ext uri="{FF2B5EF4-FFF2-40B4-BE49-F238E27FC236}">
              <a16:creationId xmlns:a16="http://schemas.microsoft.com/office/drawing/2014/main" id="{00000000-0008-0000-0000-0000D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95" name="Immagine 1494" descr="http://demaco.consob/ArchiflowWeb/images/indicator.gif">
          <a:extLst>
            <a:ext uri="{FF2B5EF4-FFF2-40B4-BE49-F238E27FC236}">
              <a16:creationId xmlns:a16="http://schemas.microsoft.com/office/drawing/2014/main" id="{00000000-0008-0000-0000-0000D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96" name="Immagine 1495" descr="http://demaco.consob/ArchiflowWeb/images/indicator.gif">
          <a:extLst>
            <a:ext uri="{FF2B5EF4-FFF2-40B4-BE49-F238E27FC236}">
              <a16:creationId xmlns:a16="http://schemas.microsoft.com/office/drawing/2014/main" id="{00000000-0008-0000-0000-0000D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97" name="Immagine 1496" descr="http://demaco.consob/ArchiflowWeb/images/indicator.gif">
          <a:extLst>
            <a:ext uri="{FF2B5EF4-FFF2-40B4-BE49-F238E27FC236}">
              <a16:creationId xmlns:a16="http://schemas.microsoft.com/office/drawing/2014/main" id="{00000000-0008-0000-0000-0000D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498" name="Immagine 1497" descr="http://demaco.consob/ArchiflowWeb/images/indicator.gif">
          <a:extLst>
            <a:ext uri="{FF2B5EF4-FFF2-40B4-BE49-F238E27FC236}">
              <a16:creationId xmlns:a16="http://schemas.microsoft.com/office/drawing/2014/main" id="{00000000-0008-0000-0000-0000D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499" name="Immagine 1498" descr="http://demaco.consob/ArchiflowWeb/images/indicator.gif">
          <a:extLst>
            <a:ext uri="{FF2B5EF4-FFF2-40B4-BE49-F238E27FC236}">
              <a16:creationId xmlns:a16="http://schemas.microsoft.com/office/drawing/2014/main" id="{00000000-0008-0000-0000-0000D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00" name="Immagine 1499" descr="http://demaco.consob/ArchiflowWeb/images/indicator.gif">
          <a:extLst>
            <a:ext uri="{FF2B5EF4-FFF2-40B4-BE49-F238E27FC236}">
              <a16:creationId xmlns:a16="http://schemas.microsoft.com/office/drawing/2014/main" id="{00000000-0008-0000-0000-0000D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01" name="Immagine 1500" descr="http://demaco.consob/ArchiflowWeb/images/indicator.gif">
          <a:extLst>
            <a:ext uri="{FF2B5EF4-FFF2-40B4-BE49-F238E27FC236}">
              <a16:creationId xmlns:a16="http://schemas.microsoft.com/office/drawing/2014/main" id="{00000000-0008-0000-0000-0000D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02" name="Immagine 1501" descr="http://demaco.consob/ArchiflowWeb/images/indicator.gif">
          <a:extLst>
            <a:ext uri="{FF2B5EF4-FFF2-40B4-BE49-F238E27FC236}">
              <a16:creationId xmlns:a16="http://schemas.microsoft.com/office/drawing/2014/main" id="{00000000-0008-0000-0000-0000D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03" name="Immagine 1502" descr="http://demaco.consob/ArchiflowWeb/images/indicator.gif">
          <a:extLst>
            <a:ext uri="{FF2B5EF4-FFF2-40B4-BE49-F238E27FC236}">
              <a16:creationId xmlns:a16="http://schemas.microsoft.com/office/drawing/2014/main" id="{00000000-0008-0000-0000-0000D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04" name="Immagine 1503" descr="http://demaco.consob/ArchiflowWeb/images/indicator.gif">
          <a:extLst>
            <a:ext uri="{FF2B5EF4-FFF2-40B4-BE49-F238E27FC236}">
              <a16:creationId xmlns:a16="http://schemas.microsoft.com/office/drawing/2014/main" id="{00000000-0008-0000-0000-0000E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05" name="Immagine 1504" descr="http://demaco.consob/ArchiflowWeb/images/indicator.gif">
          <a:extLst>
            <a:ext uri="{FF2B5EF4-FFF2-40B4-BE49-F238E27FC236}">
              <a16:creationId xmlns:a16="http://schemas.microsoft.com/office/drawing/2014/main" id="{00000000-0008-0000-0000-0000E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06" name="Immagine 1505" descr="http://demaco.consob/ArchiflowWeb/images/indicator.gif">
          <a:extLst>
            <a:ext uri="{FF2B5EF4-FFF2-40B4-BE49-F238E27FC236}">
              <a16:creationId xmlns:a16="http://schemas.microsoft.com/office/drawing/2014/main" id="{00000000-0008-0000-0000-0000E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07" name="Immagine 1506" descr="http://demaco.consob/ArchiflowWeb/images/indicator.gif">
          <a:extLst>
            <a:ext uri="{FF2B5EF4-FFF2-40B4-BE49-F238E27FC236}">
              <a16:creationId xmlns:a16="http://schemas.microsoft.com/office/drawing/2014/main" id="{00000000-0008-0000-0000-0000E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08" name="Immagine 1507" descr="http://demaco.consob/ArchiflowWeb/images/indicator.gif">
          <a:extLst>
            <a:ext uri="{FF2B5EF4-FFF2-40B4-BE49-F238E27FC236}">
              <a16:creationId xmlns:a16="http://schemas.microsoft.com/office/drawing/2014/main" id="{00000000-0008-0000-0000-0000E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09" name="Immagine 1508" descr="http://demaco.consob/ArchiflowWeb/images/indicator.gif">
          <a:extLst>
            <a:ext uri="{FF2B5EF4-FFF2-40B4-BE49-F238E27FC236}">
              <a16:creationId xmlns:a16="http://schemas.microsoft.com/office/drawing/2014/main" id="{00000000-0008-0000-0000-0000E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10" name="Immagine 1509" descr="http://demaco.consob/ArchiflowWeb/images/indicator.gif">
          <a:extLst>
            <a:ext uri="{FF2B5EF4-FFF2-40B4-BE49-F238E27FC236}">
              <a16:creationId xmlns:a16="http://schemas.microsoft.com/office/drawing/2014/main" id="{00000000-0008-0000-0000-0000E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11" name="Immagine 1510" descr="http://demaco.consob/ArchiflowWeb/images/indicator.gif">
          <a:extLst>
            <a:ext uri="{FF2B5EF4-FFF2-40B4-BE49-F238E27FC236}">
              <a16:creationId xmlns:a16="http://schemas.microsoft.com/office/drawing/2014/main" id="{00000000-0008-0000-0000-0000E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12" name="Immagine 1511" descr="http://demaco.consob/ArchiflowWeb/images/indicator.gif">
          <a:extLst>
            <a:ext uri="{FF2B5EF4-FFF2-40B4-BE49-F238E27FC236}">
              <a16:creationId xmlns:a16="http://schemas.microsoft.com/office/drawing/2014/main" id="{00000000-0008-0000-0000-0000E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13" name="Immagine 1512" descr="http://demaco.consob/ArchiflowWeb/images/indicator.gif">
          <a:extLst>
            <a:ext uri="{FF2B5EF4-FFF2-40B4-BE49-F238E27FC236}">
              <a16:creationId xmlns:a16="http://schemas.microsoft.com/office/drawing/2014/main" id="{00000000-0008-0000-0000-0000E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14" name="Immagine 1513" descr="http://demaco.consob/ArchiflowWeb/images/indicator.gif">
          <a:extLst>
            <a:ext uri="{FF2B5EF4-FFF2-40B4-BE49-F238E27FC236}">
              <a16:creationId xmlns:a16="http://schemas.microsoft.com/office/drawing/2014/main" id="{00000000-0008-0000-0000-0000E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15" name="Immagine 1514" descr="http://demaco.consob/ArchiflowWeb/images/indicator.gif">
          <a:extLst>
            <a:ext uri="{FF2B5EF4-FFF2-40B4-BE49-F238E27FC236}">
              <a16:creationId xmlns:a16="http://schemas.microsoft.com/office/drawing/2014/main" id="{00000000-0008-0000-0000-0000E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16" name="Immagine 1515" descr="http://demaco.consob/ArchiflowWeb/images/indicator.gif">
          <a:extLst>
            <a:ext uri="{FF2B5EF4-FFF2-40B4-BE49-F238E27FC236}">
              <a16:creationId xmlns:a16="http://schemas.microsoft.com/office/drawing/2014/main" id="{00000000-0008-0000-0000-0000E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17" name="Immagine 1516" descr="http://demaco.consob/ArchiflowWeb/images/indicator.gif">
          <a:extLst>
            <a:ext uri="{FF2B5EF4-FFF2-40B4-BE49-F238E27FC236}">
              <a16:creationId xmlns:a16="http://schemas.microsoft.com/office/drawing/2014/main" id="{00000000-0008-0000-0000-0000E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18" name="Immagine 1517" descr="http://demaco.consob/ArchiflowWeb/images/indicator.gif">
          <a:extLst>
            <a:ext uri="{FF2B5EF4-FFF2-40B4-BE49-F238E27FC236}">
              <a16:creationId xmlns:a16="http://schemas.microsoft.com/office/drawing/2014/main" id="{00000000-0008-0000-0000-0000E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19" name="Immagine 1518" descr="http://demaco.consob/ArchiflowWeb/images/indicator.gif">
          <a:extLst>
            <a:ext uri="{FF2B5EF4-FFF2-40B4-BE49-F238E27FC236}">
              <a16:creationId xmlns:a16="http://schemas.microsoft.com/office/drawing/2014/main" id="{00000000-0008-0000-0000-0000E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20" name="Immagine 1519" descr="http://demaco.consob/ArchiflowWeb/images/indicator.gif">
          <a:extLst>
            <a:ext uri="{FF2B5EF4-FFF2-40B4-BE49-F238E27FC236}">
              <a16:creationId xmlns:a16="http://schemas.microsoft.com/office/drawing/2014/main" id="{00000000-0008-0000-0000-0000F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21" name="Immagine 1520" descr="http://demaco.consob/ArchiflowWeb/images/indicator.gif">
          <a:extLst>
            <a:ext uri="{FF2B5EF4-FFF2-40B4-BE49-F238E27FC236}">
              <a16:creationId xmlns:a16="http://schemas.microsoft.com/office/drawing/2014/main" id="{00000000-0008-0000-0000-0000F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22" name="Immagine 1521" descr="http://demaco.consob/ArchiflowWeb/images/indicator.gif">
          <a:extLst>
            <a:ext uri="{FF2B5EF4-FFF2-40B4-BE49-F238E27FC236}">
              <a16:creationId xmlns:a16="http://schemas.microsoft.com/office/drawing/2014/main" id="{00000000-0008-0000-0000-0000F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23" name="Immagine 1522" descr="http://demaco.consob/ArchiflowWeb/images/indicator.gif">
          <a:extLst>
            <a:ext uri="{FF2B5EF4-FFF2-40B4-BE49-F238E27FC236}">
              <a16:creationId xmlns:a16="http://schemas.microsoft.com/office/drawing/2014/main" id="{00000000-0008-0000-0000-0000F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24" name="Immagine 1523" descr="http://demaco.consob/ArchiflowWeb/images/indicator.gif">
          <a:extLst>
            <a:ext uri="{FF2B5EF4-FFF2-40B4-BE49-F238E27FC236}">
              <a16:creationId xmlns:a16="http://schemas.microsoft.com/office/drawing/2014/main" id="{00000000-0008-0000-0000-0000F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25" name="Immagine 1524" descr="http://demaco.consob/ArchiflowWeb/images/indicator.gif">
          <a:extLst>
            <a:ext uri="{FF2B5EF4-FFF2-40B4-BE49-F238E27FC236}">
              <a16:creationId xmlns:a16="http://schemas.microsoft.com/office/drawing/2014/main" id="{00000000-0008-0000-0000-0000F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26" name="Immagine 1525" descr="http://demaco.consob/ArchiflowWeb/images/indicator.gif">
          <a:extLst>
            <a:ext uri="{FF2B5EF4-FFF2-40B4-BE49-F238E27FC236}">
              <a16:creationId xmlns:a16="http://schemas.microsoft.com/office/drawing/2014/main" id="{00000000-0008-0000-0000-0000F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27" name="Immagine 1526" descr="http://demaco.consob/ArchiflowWeb/images/indicator.gif">
          <a:extLst>
            <a:ext uri="{FF2B5EF4-FFF2-40B4-BE49-F238E27FC236}">
              <a16:creationId xmlns:a16="http://schemas.microsoft.com/office/drawing/2014/main" id="{00000000-0008-0000-0000-0000F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28" name="Immagine 1527" descr="http://demaco.consob/ArchiflowWeb/images/indicator.gif">
          <a:extLst>
            <a:ext uri="{FF2B5EF4-FFF2-40B4-BE49-F238E27FC236}">
              <a16:creationId xmlns:a16="http://schemas.microsoft.com/office/drawing/2014/main" id="{00000000-0008-0000-0000-0000F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29" name="Immagine 1528" descr="http://demaco.consob/ArchiflowWeb/images/indicator.gif">
          <a:extLst>
            <a:ext uri="{FF2B5EF4-FFF2-40B4-BE49-F238E27FC236}">
              <a16:creationId xmlns:a16="http://schemas.microsoft.com/office/drawing/2014/main" id="{00000000-0008-0000-0000-0000F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30" name="Immagine 1529" descr="http://demaco.consob/ArchiflowWeb/images/indicator.gif">
          <a:extLst>
            <a:ext uri="{FF2B5EF4-FFF2-40B4-BE49-F238E27FC236}">
              <a16:creationId xmlns:a16="http://schemas.microsoft.com/office/drawing/2014/main" id="{00000000-0008-0000-0000-0000F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31" name="Immagine 1530" descr="http://demaco.consob/ArchiflowWeb/images/indicator.gif">
          <a:extLst>
            <a:ext uri="{FF2B5EF4-FFF2-40B4-BE49-F238E27FC236}">
              <a16:creationId xmlns:a16="http://schemas.microsoft.com/office/drawing/2014/main" id="{00000000-0008-0000-0000-0000F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32" name="Immagine 1531" descr="http://demaco.consob/ArchiflowWeb/images/indicator.gif">
          <a:extLst>
            <a:ext uri="{FF2B5EF4-FFF2-40B4-BE49-F238E27FC236}">
              <a16:creationId xmlns:a16="http://schemas.microsoft.com/office/drawing/2014/main" id="{00000000-0008-0000-0000-0000F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33" name="Immagine 1532" descr="http://demaco.consob/ArchiflowWeb/images/indicator.gif">
          <a:extLst>
            <a:ext uri="{FF2B5EF4-FFF2-40B4-BE49-F238E27FC236}">
              <a16:creationId xmlns:a16="http://schemas.microsoft.com/office/drawing/2014/main" id="{00000000-0008-0000-0000-0000F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34" name="Immagine 1533" descr="http://demaco.consob/ArchiflowWeb/images/indicator.gif">
          <a:extLst>
            <a:ext uri="{FF2B5EF4-FFF2-40B4-BE49-F238E27FC236}">
              <a16:creationId xmlns:a16="http://schemas.microsoft.com/office/drawing/2014/main" id="{00000000-0008-0000-0000-0000F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35" name="Immagine 1534" descr="http://demaco.consob/ArchiflowWeb/images/indicator.gif">
          <a:extLst>
            <a:ext uri="{FF2B5EF4-FFF2-40B4-BE49-F238E27FC236}">
              <a16:creationId xmlns:a16="http://schemas.microsoft.com/office/drawing/2014/main" id="{00000000-0008-0000-0000-0000F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36" name="Immagine 1535" descr="http://demaco.consob/ArchiflowWeb/images/indicator.gif">
          <a:extLst>
            <a:ext uri="{FF2B5EF4-FFF2-40B4-BE49-F238E27FC236}">
              <a16:creationId xmlns:a16="http://schemas.microsoft.com/office/drawing/2014/main" id="{00000000-0008-0000-0000-00000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37" name="Immagine 1536" descr="http://demaco.consob/ArchiflowWeb/images/indicator.gif">
          <a:extLst>
            <a:ext uri="{FF2B5EF4-FFF2-40B4-BE49-F238E27FC236}">
              <a16:creationId xmlns:a16="http://schemas.microsoft.com/office/drawing/2014/main" id="{00000000-0008-0000-0000-00000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38" name="Immagine 1537" descr="http://demaco.consob/ArchiflowWeb/images/indicator.gif">
          <a:extLst>
            <a:ext uri="{FF2B5EF4-FFF2-40B4-BE49-F238E27FC236}">
              <a16:creationId xmlns:a16="http://schemas.microsoft.com/office/drawing/2014/main" id="{00000000-0008-0000-0000-00000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39" name="Immagine 1538" descr="http://demaco.consob/ArchiflowWeb/images/indicator.gif">
          <a:extLst>
            <a:ext uri="{FF2B5EF4-FFF2-40B4-BE49-F238E27FC236}">
              <a16:creationId xmlns:a16="http://schemas.microsoft.com/office/drawing/2014/main" id="{00000000-0008-0000-0000-00000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40" name="Immagine 1539" descr="http://demaco.consob/ArchiflowWeb/images/indicator.gif">
          <a:extLst>
            <a:ext uri="{FF2B5EF4-FFF2-40B4-BE49-F238E27FC236}">
              <a16:creationId xmlns:a16="http://schemas.microsoft.com/office/drawing/2014/main" id="{00000000-0008-0000-0000-00000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41" name="Immagine 1540" descr="http://demaco.consob/ArchiflowWeb/images/indicator.gif">
          <a:extLst>
            <a:ext uri="{FF2B5EF4-FFF2-40B4-BE49-F238E27FC236}">
              <a16:creationId xmlns:a16="http://schemas.microsoft.com/office/drawing/2014/main" id="{00000000-0008-0000-0000-00000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42" name="Immagine 1541" descr="http://demaco.consob/ArchiflowWeb/images/indicator.gif">
          <a:extLst>
            <a:ext uri="{FF2B5EF4-FFF2-40B4-BE49-F238E27FC236}">
              <a16:creationId xmlns:a16="http://schemas.microsoft.com/office/drawing/2014/main" id="{00000000-0008-0000-0000-00000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43" name="Immagine 1542" descr="http://demaco.consob/ArchiflowWeb/images/indicator.gif">
          <a:extLst>
            <a:ext uri="{FF2B5EF4-FFF2-40B4-BE49-F238E27FC236}">
              <a16:creationId xmlns:a16="http://schemas.microsoft.com/office/drawing/2014/main" id="{00000000-0008-0000-0000-00000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44" name="Immagine 1543" descr="http://demaco.consob/ArchiflowWeb/images/indicator.gif">
          <a:extLst>
            <a:ext uri="{FF2B5EF4-FFF2-40B4-BE49-F238E27FC236}">
              <a16:creationId xmlns:a16="http://schemas.microsoft.com/office/drawing/2014/main" id="{00000000-0008-0000-0000-00000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45" name="Immagine 1544" descr="http://demaco.consob/ArchiflowWeb/images/indicator.gif">
          <a:extLst>
            <a:ext uri="{FF2B5EF4-FFF2-40B4-BE49-F238E27FC236}">
              <a16:creationId xmlns:a16="http://schemas.microsoft.com/office/drawing/2014/main" id="{00000000-0008-0000-0000-00000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46" name="Immagine 1545" descr="http://demaco.consob/ArchiflowWeb/images/indicator.gif">
          <a:extLst>
            <a:ext uri="{FF2B5EF4-FFF2-40B4-BE49-F238E27FC236}">
              <a16:creationId xmlns:a16="http://schemas.microsoft.com/office/drawing/2014/main" id="{00000000-0008-0000-0000-00000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47" name="Immagine 1546" descr="http://demaco.consob/ArchiflowWeb/images/indicator.gif">
          <a:extLst>
            <a:ext uri="{FF2B5EF4-FFF2-40B4-BE49-F238E27FC236}">
              <a16:creationId xmlns:a16="http://schemas.microsoft.com/office/drawing/2014/main" id="{00000000-0008-0000-0000-00000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48" name="Immagine 1547" descr="http://demaco.consob/ArchiflowWeb/images/indicator.gif">
          <a:extLst>
            <a:ext uri="{FF2B5EF4-FFF2-40B4-BE49-F238E27FC236}">
              <a16:creationId xmlns:a16="http://schemas.microsoft.com/office/drawing/2014/main" id="{00000000-0008-0000-0000-00000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49" name="Immagine 1548" descr="http://demaco.consob/ArchiflowWeb/images/indicator.gif">
          <a:extLst>
            <a:ext uri="{FF2B5EF4-FFF2-40B4-BE49-F238E27FC236}">
              <a16:creationId xmlns:a16="http://schemas.microsoft.com/office/drawing/2014/main" id="{00000000-0008-0000-0000-00000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50" name="Immagine 1549" descr="http://demaco.consob/ArchiflowWeb/images/indicator.gif">
          <a:extLst>
            <a:ext uri="{FF2B5EF4-FFF2-40B4-BE49-F238E27FC236}">
              <a16:creationId xmlns:a16="http://schemas.microsoft.com/office/drawing/2014/main" id="{00000000-0008-0000-0000-00000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51" name="Immagine 1550" descr="http://demaco.consob/ArchiflowWeb/images/indicator.gif">
          <a:extLst>
            <a:ext uri="{FF2B5EF4-FFF2-40B4-BE49-F238E27FC236}">
              <a16:creationId xmlns:a16="http://schemas.microsoft.com/office/drawing/2014/main" id="{00000000-0008-0000-0000-00000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52" name="Immagine 1551" descr="http://demaco.consob/ArchiflowWeb/images/indicator.gif">
          <a:extLst>
            <a:ext uri="{FF2B5EF4-FFF2-40B4-BE49-F238E27FC236}">
              <a16:creationId xmlns:a16="http://schemas.microsoft.com/office/drawing/2014/main" id="{00000000-0008-0000-0000-00001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53" name="Immagine 1552" descr="http://demaco.consob/ArchiflowWeb/images/indicator.gif">
          <a:extLst>
            <a:ext uri="{FF2B5EF4-FFF2-40B4-BE49-F238E27FC236}">
              <a16:creationId xmlns:a16="http://schemas.microsoft.com/office/drawing/2014/main" id="{00000000-0008-0000-0000-00001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54" name="Immagine 1553" descr="http://demaco.consob/ArchiflowWeb/images/indicator.gif">
          <a:extLst>
            <a:ext uri="{FF2B5EF4-FFF2-40B4-BE49-F238E27FC236}">
              <a16:creationId xmlns:a16="http://schemas.microsoft.com/office/drawing/2014/main" id="{00000000-0008-0000-0000-00001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55" name="Immagine 1554" descr="http://demaco.consob/ArchiflowWeb/images/indicator.gif">
          <a:extLst>
            <a:ext uri="{FF2B5EF4-FFF2-40B4-BE49-F238E27FC236}">
              <a16:creationId xmlns:a16="http://schemas.microsoft.com/office/drawing/2014/main" id="{00000000-0008-0000-0000-00001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56" name="Immagine 1555" descr="http://demaco.consob/ArchiflowWeb/images/indicator.gif">
          <a:extLst>
            <a:ext uri="{FF2B5EF4-FFF2-40B4-BE49-F238E27FC236}">
              <a16:creationId xmlns:a16="http://schemas.microsoft.com/office/drawing/2014/main" id="{00000000-0008-0000-0000-00001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57" name="Immagine 1556" descr="http://demaco.consob/ArchiflowWeb/images/indicator.gif">
          <a:extLst>
            <a:ext uri="{FF2B5EF4-FFF2-40B4-BE49-F238E27FC236}">
              <a16:creationId xmlns:a16="http://schemas.microsoft.com/office/drawing/2014/main" id="{00000000-0008-0000-0000-00001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58" name="Immagine 1557" descr="http://demaco.consob/ArchiflowWeb/images/indicator.gif">
          <a:extLst>
            <a:ext uri="{FF2B5EF4-FFF2-40B4-BE49-F238E27FC236}">
              <a16:creationId xmlns:a16="http://schemas.microsoft.com/office/drawing/2014/main" id="{00000000-0008-0000-0000-00001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59" name="Immagine 1558" descr="http://demaco.consob/ArchiflowWeb/images/indicator.gif">
          <a:extLst>
            <a:ext uri="{FF2B5EF4-FFF2-40B4-BE49-F238E27FC236}">
              <a16:creationId xmlns:a16="http://schemas.microsoft.com/office/drawing/2014/main" id="{00000000-0008-0000-0000-00001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60" name="Immagine 1559" descr="http://demaco.consob/ArchiflowWeb/images/indicator.gif">
          <a:extLst>
            <a:ext uri="{FF2B5EF4-FFF2-40B4-BE49-F238E27FC236}">
              <a16:creationId xmlns:a16="http://schemas.microsoft.com/office/drawing/2014/main" id="{00000000-0008-0000-0000-00001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380</xdr:row>
      <xdr:rowOff>0</xdr:rowOff>
    </xdr:from>
    <xdr:to>
      <xdr:col>11</xdr:col>
      <xdr:colOff>152400</xdr:colOff>
      <xdr:row>380</xdr:row>
      <xdr:rowOff>152400</xdr:rowOff>
    </xdr:to>
    <xdr:pic>
      <xdr:nvPicPr>
        <xdr:cNvPr id="1561" name="Immagine 1560" descr="http://demaco.consob/ArchiflowWeb/images/indicator.gif">
          <a:extLst>
            <a:ext uri="{FF2B5EF4-FFF2-40B4-BE49-F238E27FC236}">
              <a16:creationId xmlns:a16="http://schemas.microsoft.com/office/drawing/2014/main" id="{00000000-0008-0000-0000-000019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380</xdr:row>
      <xdr:rowOff>0</xdr:rowOff>
    </xdr:from>
    <xdr:ext cx="152400" cy="152400"/>
    <xdr:pic>
      <xdr:nvPicPr>
        <xdr:cNvPr id="1562" name="Immagine 1561" descr="http://demaco.consob/ArchiflowWeb/images/indicator.gif">
          <a:extLst>
            <a:ext uri="{FF2B5EF4-FFF2-40B4-BE49-F238E27FC236}">
              <a16:creationId xmlns:a16="http://schemas.microsoft.com/office/drawing/2014/main" id="{00000000-0008-0000-0000-00001A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63" name="Immagine 1562" descr="http://demaco.consob/ArchiflowWeb/images/indicator.gif">
          <a:extLst>
            <a:ext uri="{FF2B5EF4-FFF2-40B4-BE49-F238E27FC236}">
              <a16:creationId xmlns:a16="http://schemas.microsoft.com/office/drawing/2014/main" id="{00000000-0008-0000-0000-00001B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64" name="Immagine 1563" descr="http://demaco.consob/ArchiflowWeb/images/indicator.gif">
          <a:extLst>
            <a:ext uri="{FF2B5EF4-FFF2-40B4-BE49-F238E27FC236}">
              <a16:creationId xmlns:a16="http://schemas.microsoft.com/office/drawing/2014/main" id="{00000000-0008-0000-0000-00001C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65" name="Immagine 1564" descr="http://demaco.consob/ArchiflowWeb/images/indicator.gif">
          <a:extLst>
            <a:ext uri="{FF2B5EF4-FFF2-40B4-BE49-F238E27FC236}">
              <a16:creationId xmlns:a16="http://schemas.microsoft.com/office/drawing/2014/main" id="{00000000-0008-0000-0000-00001D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66" name="Immagine 1565" descr="http://demaco.consob/ArchiflowWeb/images/indicator.gif">
          <a:extLst>
            <a:ext uri="{FF2B5EF4-FFF2-40B4-BE49-F238E27FC236}">
              <a16:creationId xmlns:a16="http://schemas.microsoft.com/office/drawing/2014/main" id="{00000000-0008-0000-0000-00001E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67" name="Immagine 1566" descr="http://demaco.consob/ArchiflowWeb/images/indicator.gif">
          <a:extLst>
            <a:ext uri="{FF2B5EF4-FFF2-40B4-BE49-F238E27FC236}">
              <a16:creationId xmlns:a16="http://schemas.microsoft.com/office/drawing/2014/main" id="{00000000-0008-0000-0000-00001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68" name="Immagine 1567" descr="http://demaco.consob/ArchiflowWeb/images/indicator.gif">
          <a:extLst>
            <a:ext uri="{FF2B5EF4-FFF2-40B4-BE49-F238E27FC236}">
              <a16:creationId xmlns:a16="http://schemas.microsoft.com/office/drawing/2014/main" id="{00000000-0008-0000-0000-00002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69" name="Immagine 1568" descr="http://demaco.consob/ArchiflowWeb/images/indicator.gif">
          <a:extLst>
            <a:ext uri="{FF2B5EF4-FFF2-40B4-BE49-F238E27FC236}">
              <a16:creationId xmlns:a16="http://schemas.microsoft.com/office/drawing/2014/main" id="{00000000-0008-0000-0000-00002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70" name="Immagine 1569" descr="http://demaco.consob/ArchiflowWeb/images/indicator.gif">
          <a:extLst>
            <a:ext uri="{FF2B5EF4-FFF2-40B4-BE49-F238E27FC236}">
              <a16:creationId xmlns:a16="http://schemas.microsoft.com/office/drawing/2014/main" id="{00000000-0008-0000-0000-00002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71" name="Immagine 1570" descr="http://demaco.consob/ArchiflowWeb/images/indicator.gif">
          <a:extLst>
            <a:ext uri="{FF2B5EF4-FFF2-40B4-BE49-F238E27FC236}">
              <a16:creationId xmlns:a16="http://schemas.microsoft.com/office/drawing/2014/main" id="{00000000-0008-0000-0000-00002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72" name="Immagine 1571" descr="http://demaco.consob/ArchiflowWeb/images/indicator.gif">
          <a:extLst>
            <a:ext uri="{FF2B5EF4-FFF2-40B4-BE49-F238E27FC236}">
              <a16:creationId xmlns:a16="http://schemas.microsoft.com/office/drawing/2014/main" id="{00000000-0008-0000-0000-00002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73" name="Immagine 1572" descr="http://demaco.consob/ArchiflowWeb/images/indicator.gif">
          <a:extLst>
            <a:ext uri="{FF2B5EF4-FFF2-40B4-BE49-F238E27FC236}">
              <a16:creationId xmlns:a16="http://schemas.microsoft.com/office/drawing/2014/main" id="{00000000-0008-0000-0000-00002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74" name="Immagine 1573" descr="http://demaco.consob/ArchiflowWeb/images/indicator.gif">
          <a:extLst>
            <a:ext uri="{FF2B5EF4-FFF2-40B4-BE49-F238E27FC236}">
              <a16:creationId xmlns:a16="http://schemas.microsoft.com/office/drawing/2014/main" id="{00000000-0008-0000-0000-00002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75" name="Immagine 1574" descr="http://demaco.consob/ArchiflowWeb/images/indicator.gif">
          <a:extLst>
            <a:ext uri="{FF2B5EF4-FFF2-40B4-BE49-F238E27FC236}">
              <a16:creationId xmlns:a16="http://schemas.microsoft.com/office/drawing/2014/main" id="{00000000-0008-0000-0000-00002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76" name="Immagine 1575" descr="http://demaco.consob/ArchiflowWeb/images/indicator.gif">
          <a:extLst>
            <a:ext uri="{FF2B5EF4-FFF2-40B4-BE49-F238E27FC236}">
              <a16:creationId xmlns:a16="http://schemas.microsoft.com/office/drawing/2014/main" id="{00000000-0008-0000-0000-00002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77" name="Immagine 1576" descr="http://demaco.consob/ArchiflowWeb/images/indicator.gif">
          <a:extLst>
            <a:ext uri="{FF2B5EF4-FFF2-40B4-BE49-F238E27FC236}">
              <a16:creationId xmlns:a16="http://schemas.microsoft.com/office/drawing/2014/main" id="{00000000-0008-0000-0000-00002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78" name="Immagine 1577" descr="http://demaco.consob/ArchiflowWeb/images/indicator.gif">
          <a:extLst>
            <a:ext uri="{FF2B5EF4-FFF2-40B4-BE49-F238E27FC236}">
              <a16:creationId xmlns:a16="http://schemas.microsoft.com/office/drawing/2014/main" id="{00000000-0008-0000-0000-00002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79" name="Immagine 1578" descr="http://demaco.consob/ArchiflowWeb/images/indicator.gif">
          <a:extLst>
            <a:ext uri="{FF2B5EF4-FFF2-40B4-BE49-F238E27FC236}">
              <a16:creationId xmlns:a16="http://schemas.microsoft.com/office/drawing/2014/main" id="{00000000-0008-0000-0000-00002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80" name="Immagine 1579" descr="http://demaco.consob/ArchiflowWeb/images/indicator.gif">
          <a:extLst>
            <a:ext uri="{FF2B5EF4-FFF2-40B4-BE49-F238E27FC236}">
              <a16:creationId xmlns:a16="http://schemas.microsoft.com/office/drawing/2014/main" id="{00000000-0008-0000-0000-00002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81" name="Immagine 1580" descr="http://demaco.consob/ArchiflowWeb/images/indicator.gif">
          <a:extLst>
            <a:ext uri="{FF2B5EF4-FFF2-40B4-BE49-F238E27FC236}">
              <a16:creationId xmlns:a16="http://schemas.microsoft.com/office/drawing/2014/main" id="{00000000-0008-0000-0000-00002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82" name="Immagine 1581" descr="http://demaco.consob/ArchiflowWeb/images/indicator.gif">
          <a:extLst>
            <a:ext uri="{FF2B5EF4-FFF2-40B4-BE49-F238E27FC236}">
              <a16:creationId xmlns:a16="http://schemas.microsoft.com/office/drawing/2014/main" id="{00000000-0008-0000-0000-00002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83" name="Immagine 1582" descr="http://demaco.consob/ArchiflowWeb/images/indicator.gif">
          <a:extLst>
            <a:ext uri="{FF2B5EF4-FFF2-40B4-BE49-F238E27FC236}">
              <a16:creationId xmlns:a16="http://schemas.microsoft.com/office/drawing/2014/main" id="{00000000-0008-0000-0000-00002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84" name="Immagine 1583" descr="http://demaco.consob/ArchiflowWeb/images/indicator.gif">
          <a:extLst>
            <a:ext uri="{FF2B5EF4-FFF2-40B4-BE49-F238E27FC236}">
              <a16:creationId xmlns:a16="http://schemas.microsoft.com/office/drawing/2014/main" id="{00000000-0008-0000-0000-00003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85" name="Immagine 1584" descr="http://demaco.consob/ArchiflowWeb/images/indicator.gif">
          <a:extLst>
            <a:ext uri="{FF2B5EF4-FFF2-40B4-BE49-F238E27FC236}">
              <a16:creationId xmlns:a16="http://schemas.microsoft.com/office/drawing/2014/main" id="{00000000-0008-0000-0000-00003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86" name="Immagine 1585" descr="http://demaco.consob/ArchiflowWeb/images/indicator.gif">
          <a:extLst>
            <a:ext uri="{FF2B5EF4-FFF2-40B4-BE49-F238E27FC236}">
              <a16:creationId xmlns:a16="http://schemas.microsoft.com/office/drawing/2014/main" id="{00000000-0008-0000-0000-00003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87" name="Immagine 1586" descr="http://demaco.consob/ArchiflowWeb/images/indicator.gif">
          <a:extLst>
            <a:ext uri="{FF2B5EF4-FFF2-40B4-BE49-F238E27FC236}">
              <a16:creationId xmlns:a16="http://schemas.microsoft.com/office/drawing/2014/main" id="{00000000-0008-0000-0000-00003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88" name="Immagine 1587" descr="http://demaco.consob/ArchiflowWeb/images/indicator.gif">
          <a:extLst>
            <a:ext uri="{FF2B5EF4-FFF2-40B4-BE49-F238E27FC236}">
              <a16:creationId xmlns:a16="http://schemas.microsoft.com/office/drawing/2014/main" id="{00000000-0008-0000-0000-00003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89" name="Immagine 1588" descr="http://demaco.consob/ArchiflowWeb/images/indicator.gif">
          <a:extLst>
            <a:ext uri="{FF2B5EF4-FFF2-40B4-BE49-F238E27FC236}">
              <a16:creationId xmlns:a16="http://schemas.microsoft.com/office/drawing/2014/main" id="{00000000-0008-0000-0000-00003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90" name="Immagine 1589" descr="http://demaco.consob/ArchiflowWeb/images/indicator.gif">
          <a:extLst>
            <a:ext uri="{FF2B5EF4-FFF2-40B4-BE49-F238E27FC236}">
              <a16:creationId xmlns:a16="http://schemas.microsoft.com/office/drawing/2014/main" id="{00000000-0008-0000-0000-00003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91" name="Immagine 1590" descr="http://demaco.consob/ArchiflowWeb/images/indicator.gif">
          <a:extLst>
            <a:ext uri="{FF2B5EF4-FFF2-40B4-BE49-F238E27FC236}">
              <a16:creationId xmlns:a16="http://schemas.microsoft.com/office/drawing/2014/main" id="{00000000-0008-0000-0000-00003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92" name="Immagine 1591" descr="http://demaco.consob/ArchiflowWeb/images/indicator.gif">
          <a:extLst>
            <a:ext uri="{FF2B5EF4-FFF2-40B4-BE49-F238E27FC236}">
              <a16:creationId xmlns:a16="http://schemas.microsoft.com/office/drawing/2014/main" id="{00000000-0008-0000-0000-00003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93" name="Immagine 1592" descr="http://demaco.consob/ArchiflowWeb/images/indicator.gif">
          <a:extLst>
            <a:ext uri="{FF2B5EF4-FFF2-40B4-BE49-F238E27FC236}">
              <a16:creationId xmlns:a16="http://schemas.microsoft.com/office/drawing/2014/main" id="{00000000-0008-0000-0000-00003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94" name="Immagine 1593" descr="http://demaco.consob/ArchiflowWeb/images/indicator.gif">
          <a:extLst>
            <a:ext uri="{FF2B5EF4-FFF2-40B4-BE49-F238E27FC236}">
              <a16:creationId xmlns:a16="http://schemas.microsoft.com/office/drawing/2014/main" id="{00000000-0008-0000-0000-00003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95" name="Immagine 1594" descr="http://demaco.consob/ArchiflowWeb/images/indicator.gif">
          <a:extLst>
            <a:ext uri="{FF2B5EF4-FFF2-40B4-BE49-F238E27FC236}">
              <a16:creationId xmlns:a16="http://schemas.microsoft.com/office/drawing/2014/main" id="{00000000-0008-0000-0000-00003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96" name="Immagine 1595" descr="http://demaco.consob/ArchiflowWeb/images/indicator.gif">
          <a:extLst>
            <a:ext uri="{FF2B5EF4-FFF2-40B4-BE49-F238E27FC236}">
              <a16:creationId xmlns:a16="http://schemas.microsoft.com/office/drawing/2014/main" id="{00000000-0008-0000-0000-00003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97" name="Immagine 1596" descr="http://demaco.consob/ArchiflowWeb/images/indicator.gif">
          <a:extLst>
            <a:ext uri="{FF2B5EF4-FFF2-40B4-BE49-F238E27FC236}">
              <a16:creationId xmlns:a16="http://schemas.microsoft.com/office/drawing/2014/main" id="{00000000-0008-0000-0000-00003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598" name="Immagine 1597" descr="http://demaco.consob/ArchiflowWeb/images/indicator.gif">
          <a:extLst>
            <a:ext uri="{FF2B5EF4-FFF2-40B4-BE49-F238E27FC236}">
              <a16:creationId xmlns:a16="http://schemas.microsoft.com/office/drawing/2014/main" id="{00000000-0008-0000-0000-00003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599" name="Immagine 1598" descr="http://demaco.consob/ArchiflowWeb/images/indicator.gif">
          <a:extLst>
            <a:ext uri="{FF2B5EF4-FFF2-40B4-BE49-F238E27FC236}">
              <a16:creationId xmlns:a16="http://schemas.microsoft.com/office/drawing/2014/main" id="{00000000-0008-0000-0000-00003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00" name="Immagine 1599" descr="http://demaco.consob/ArchiflowWeb/images/indicator.gif">
          <a:extLst>
            <a:ext uri="{FF2B5EF4-FFF2-40B4-BE49-F238E27FC236}">
              <a16:creationId xmlns:a16="http://schemas.microsoft.com/office/drawing/2014/main" id="{00000000-0008-0000-0000-00004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01" name="Immagine 1600" descr="http://demaco.consob/ArchiflowWeb/images/indicator.gif">
          <a:extLst>
            <a:ext uri="{FF2B5EF4-FFF2-40B4-BE49-F238E27FC236}">
              <a16:creationId xmlns:a16="http://schemas.microsoft.com/office/drawing/2014/main" id="{00000000-0008-0000-0000-00004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02" name="Immagine 1601" descr="http://demaco.consob/ArchiflowWeb/images/indicator.gif">
          <a:extLst>
            <a:ext uri="{FF2B5EF4-FFF2-40B4-BE49-F238E27FC236}">
              <a16:creationId xmlns:a16="http://schemas.microsoft.com/office/drawing/2014/main" id="{00000000-0008-0000-0000-00004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03" name="Immagine 1602" descr="http://demaco.consob/ArchiflowWeb/images/indicator.gif">
          <a:extLst>
            <a:ext uri="{FF2B5EF4-FFF2-40B4-BE49-F238E27FC236}">
              <a16:creationId xmlns:a16="http://schemas.microsoft.com/office/drawing/2014/main" id="{00000000-0008-0000-0000-00004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04" name="Immagine 1603" descr="http://demaco.consob/ArchiflowWeb/images/indicator.gif">
          <a:extLst>
            <a:ext uri="{FF2B5EF4-FFF2-40B4-BE49-F238E27FC236}">
              <a16:creationId xmlns:a16="http://schemas.microsoft.com/office/drawing/2014/main" id="{00000000-0008-0000-0000-00004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05" name="Immagine 1604" descr="http://demaco.consob/ArchiflowWeb/images/indicator.gif">
          <a:extLst>
            <a:ext uri="{FF2B5EF4-FFF2-40B4-BE49-F238E27FC236}">
              <a16:creationId xmlns:a16="http://schemas.microsoft.com/office/drawing/2014/main" id="{00000000-0008-0000-0000-00004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06" name="Immagine 1605" descr="http://demaco.consob/ArchiflowWeb/images/indicator.gif">
          <a:extLst>
            <a:ext uri="{FF2B5EF4-FFF2-40B4-BE49-F238E27FC236}">
              <a16:creationId xmlns:a16="http://schemas.microsoft.com/office/drawing/2014/main" id="{00000000-0008-0000-0000-00004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07" name="Immagine 1606" descr="http://demaco.consob/ArchiflowWeb/images/indicator.gif">
          <a:extLst>
            <a:ext uri="{FF2B5EF4-FFF2-40B4-BE49-F238E27FC236}">
              <a16:creationId xmlns:a16="http://schemas.microsoft.com/office/drawing/2014/main" id="{00000000-0008-0000-0000-00004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08" name="Immagine 1607" descr="http://demaco.consob/ArchiflowWeb/images/indicator.gif">
          <a:extLst>
            <a:ext uri="{FF2B5EF4-FFF2-40B4-BE49-F238E27FC236}">
              <a16:creationId xmlns:a16="http://schemas.microsoft.com/office/drawing/2014/main" id="{00000000-0008-0000-0000-00004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09" name="Immagine 1608" descr="http://demaco.consob/ArchiflowWeb/images/indicator.gif">
          <a:extLst>
            <a:ext uri="{FF2B5EF4-FFF2-40B4-BE49-F238E27FC236}">
              <a16:creationId xmlns:a16="http://schemas.microsoft.com/office/drawing/2014/main" id="{00000000-0008-0000-0000-00004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10" name="Immagine 1609" descr="http://demaco.consob/ArchiflowWeb/images/indicator.gif">
          <a:extLst>
            <a:ext uri="{FF2B5EF4-FFF2-40B4-BE49-F238E27FC236}">
              <a16:creationId xmlns:a16="http://schemas.microsoft.com/office/drawing/2014/main" id="{00000000-0008-0000-0000-00004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11" name="Immagine 1610" descr="http://demaco.consob/ArchiflowWeb/images/indicator.gif">
          <a:extLst>
            <a:ext uri="{FF2B5EF4-FFF2-40B4-BE49-F238E27FC236}">
              <a16:creationId xmlns:a16="http://schemas.microsoft.com/office/drawing/2014/main" id="{00000000-0008-0000-0000-00004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12" name="Immagine 1611" descr="http://demaco.consob/ArchiflowWeb/images/indicator.gif">
          <a:extLst>
            <a:ext uri="{FF2B5EF4-FFF2-40B4-BE49-F238E27FC236}">
              <a16:creationId xmlns:a16="http://schemas.microsoft.com/office/drawing/2014/main" id="{00000000-0008-0000-0000-00004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13" name="Immagine 1612" descr="http://demaco.consob/ArchiflowWeb/images/indicator.gif">
          <a:extLst>
            <a:ext uri="{FF2B5EF4-FFF2-40B4-BE49-F238E27FC236}">
              <a16:creationId xmlns:a16="http://schemas.microsoft.com/office/drawing/2014/main" id="{00000000-0008-0000-0000-00004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14" name="Immagine 1613" descr="http://demaco.consob/ArchiflowWeb/images/indicator.gif">
          <a:extLst>
            <a:ext uri="{FF2B5EF4-FFF2-40B4-BE49-F238E27FC236}">
              <a16:creationId xmlns:a16="http://schemas.microsoft.com/office/drawing/2014/main" id="{00000000-0008-0000-0000-00004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15" name="Immagine 1614" descr="http://demaco.consob/ArchiflowWeb/images/indicator.gif">
          <a:extLst>
            <a:ext uri="{FF2B5EF4-FFF2-40B4-BE49-F238E27FC236}">
              <a16:creationId xmlns:a16="http://schemas.microsoft.com/office/drawing/2014/main" id="{00000000-0008-0000-0000-00004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16" name="Immagine 1615" descr="http://demaco.consob/ArchiflowWeb/images/indicator.gif">
          <a:extLst>
            <a:ext uri="{FF2B5EF4-FFF2-40B4-BE49-F238E27FC236}">
              <a16:creationId xmlns:a16="http://schemas.microsoft.com/office/drawing/2014/main" id="{00000000-0008-0000-0000-00005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17" name="Immagine 1616" descr="http://demaco.consob/ArchiflowWeb/images/indicator.gif">
          <a:extLst>
            <a:ext uri="{FF2B5EF4-FFF2-40B4-BE49-F238E27FC236}">
              <a16:creationId xmlns:a16="http://schemas.microsoft.com/office/drawing/2014/main" id="{00000000-0008-0000-0000-00005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18" name="Immagine 1617" descr="http://demaco.consob/ArchiflowWeb/images/indicator.gif">
          <a:extLst>
            <a:ext uri="{FF2B5EF4-FFF2-40B4-BE49-F238E27FC236}">
              <a16:creationId xmlns:a16="http://schemas.microsoft.com/office/drawing/2014/main" id="{00000000-0008-0000-0000-00005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19" name="Immagine 1618" descr="http://demaco.consob/ArchiflowWeb/images/indicator.gif">
          <a:extLst>
            <a:ext uri="{FF2B5EF4-FFF2-40B4-BE49-F238E27FC236}">
              <a16:creationId xmlns:a16="http://schemas.microsoft.com/office/drawing/2014/main" id="{00000000-0008-0000-0000-00005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20" name="Immagine 1619" descr="http://demaco.consob/ArchiflowWeb/images/indicator.gif">
          <a:extLst>
            <a:ext uri="{FF2B5EF4-FFF2-40B4-BE49-F238E27FC236}">
              <a16:creationId xmlns:a16="http://schemas.microsoft.com/office/drawing/2014/main" id="{00000000-0008-0000-0000-00005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21" name="Immagine 1620" descr="http://demaco.consob/ArchiflowWeb/images/indicator.gif">
          <a:extLst>
            <a:ext uri="{FF2B5EF4-FFF2-40B4-BE49-F238E27FC236}">
              <a16:creationId xmlns:a16="http://schemas.microsoft.com/office/drawing/2014/main" id="{00000000-0008-0000-0000-00005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22" name="Immagine 1621" descr="http://demaco.consob/ArchiflowWeb/images/indicator.gif">
          <a:extLst>
            <a:ext uri="{FF2B5EF4-FFF2-40B4-BE49-F238E27FC236}">
              <a16:creationId xmlns:a16="http://schemas.microsoft.com/office/drawing/2014/main" id="{00000000-0008-0000-0000-00005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23" name="Immagine 1622" descr="http://demaco.consob/ArchiflowWeb/images/indicator.gif">
          <a:extLst>
            <a:ext uri="{FF2B5EF4-FFF2-40B4-BE49-F238E27FC236}">
              <a16:creationId xmlns:a16="http://schemas.microsoft.com/office/drawing/2014/main" id="{00000000-0008-0000-0000-00005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24" name="Immagine 1623" descr="http://demaco.consob/ArchiflowWeb/images/indicator.gif">
          <a:extLst>
            <a:ext uri="{FF2B5EF4-FFF2-40B4-BE49-F238E27FC236}">
              <a16:creationId xmlns:a16="http://schemas.microsoft.com/office/drawing/2014/main" id="{00000000-0008-0000-0000-00005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25" name="Immagine 1624" descr="http://demaco.consob/ArchiflowWeb/images/indicator.gif">
          <a:extLst>
            <a:ext uri="{FF2B5EF4-FFF2-40B4-BE49-F238E27FC236}">
              <a16:creationId xmlns:a16="http://schemas.microsoft.com/office/drawing/2014/main" id="{00000000-0008-0000-0000-00005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26" name="Immagine 1625" descr="http://demaco.consob/ArchiflowWeb/images/indicator.gif">
          <a:extLst>
            <a:ext uri="{FF2B5EF4-FFF2-40B4-BE49-F238E27FC236}">
              <a16:creationId xmlns:a16="http://schemas.microsoft.com/office/drawing/2014/main" id="{00000000-0008-0000-0000-00005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27" name="Immagine 1626" descr="http://demaco.consob/ArchiflowWeb/images/indicator.gif">
          <a:extLst>
            <a:ext uri="{FF2B5EF4-FFF2-40B4-BE49-F238E27FC236}">
              <a16:creationId xmlns:a16="http://schemas.microsoft.com/office/drawing/2014/main" id="{00000000-0008-0000-0000-00005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28" name="Immagine 1627" descr="http://demaco.consob/ArchiflowWeb/images/indicator.gif">
          <a:extLst>
            <a:ext uri="{FF2B5EF4-FFF2-40B4-BE49-F238E27FC236}">
              <a16:creationId xmlns:a16="http://schemas.microsoft.com/office/drawing/2014/main" id="{00000000-0008-0000-0000-00005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29" name="Immagine 1628" descr="http://demaco.consob/ArchiflowWeb/images/indicator.gif">
          <a:extLst>
            <a:ext uri="{FF2B5EF4-FFF2-40B4-BE49-F238E27FC236}">
              <a16:creationId xmlns:a16="http://schemas.microsoft.com/office/drawing/2014/main" id="{00000000-0008-0000-0000-00005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30" name="Immagine 1629" descr="http://demaco.consob/ArchiflowWeb/images/indicator.gif">
          <a:extLst>
            <a:ext uri="{FF2B5EF4-FFF2-40B4-BE49-F238E27FC236}">
              <a16:creationId xmlns:a16="http://schemas.microsoft.com/office/drawing/2014/main" id="{00000000-0008-0000-0000-00005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31" name="Immagine 1630" descr="http://demaco.consob/ArchiflowWeb/images/indicator.gif">
          <a:extLst>
            <a:ext uri="{FF2B5EF4-FFF2-40B4-BE49-F238E27FC236}">
              <a16:creationId xmlns:a16="http://schemas.microsoft.com/office/drawing/2014/main" id="{00000000-0008-0000-0000-00005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32" name="Immagine 1631" descr="http://demaco.consob/ArchiflowWeb/images/indicator.gif">
          <a:extLst>
            <a:ext uri="{FF2B5EF4-FFF2-40B4-BE49-F238E27FC236}">
              <a16:creationId xmlns:a16="http://schemas.microsoft.com/office/drawing/2014/main" id="{00000000-0008-0000-0000-00006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33" name="Immagine 1632" descr="http://demaco.consob/ArchiflowWeb/images/indicator.gif">
          <a:extLst>
            <a:ext uri="{FF2B5EF4-FFF2-40B4-BE49-F238E27FC236}">
              <a16:creationId xmlns:a16="http://schemas.microsoft.com/office/drawing/2014/main" id="{00000000-0008-0000-0000-00006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34" name="Immagine 1633" descr="http://demaco.consob/ArchiflowWeb/images/indicator.gif">
          <a:extLst>
            <a:ext uri="{FF2B5EF4-FFF2-40B4-BE49-F238E27FC236}">
              <a16:creationId xmlns:a16="http://schemas.microsoft.com/office/drawing/2014/main" id="{00000000-0008-0000-0000-00006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35" name="Immagine 1634" descr="http://demaco.consob/ArchiflowWeb/images/indicator.gif">
          <a:extLst>
            <a:ext uri="{FF2B5EF4-FFF2-40B4-BE49-F238E27FC236}">
              <a16:creationId xmlns:a16="http://schemas.microsoft.com/office/drawing/2014/main" id="{00000000-0008-0000-0000-00006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36" name="Immagine 1635" descr="http://demaco.consob/ArchiflowWeb/images/indicator.gif">
          <a:extLst>
            <a:ext uri="{FF2B5EF4-FFF2-40B4-BE49-F238E27FC236}">
              <a16:creationId xmlns:a16="http://schemas.microsoft.com/office/drawing/2014/main" id="{00000000-0008-0000-0000-00006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37" name="Immagine 1636" descr="http://demaco.consob/ArchiflowWeb/images/indicator.gif">
          <a:extLst>
            <a:ext uri="{FF2B5EF4-FFF2-40B4-BE49-F238E27FC236}">
              <a16:creationId xmlns:a16="http://schemas.microsoft.com/office/drawing/2014/main" id="{00000000-0008-0000-0000-00006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38" name="Immagine 1637" descr="http://demaco.consob/ArchiflowWeb/images/indicator.gif">
          <a:extLst>
            <a:ext uri="{FF2B5EF4-FFF2-40B4-BE49-F238E27FC236}">
              <a16:creationId xmlns:a16="http://schemas.microsoft.com/office/drawing/2014/main" id="{00000000-0008-0000-0000-00006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39" name="Immagine 1638" descr="http://demaco.consob/ArchiflowWeb/images/indicator.gif">
          <a:extLst>
            <a:ext uri="{FF2B5EF4-FFF2-40B4-BE49-F238E27FC236}">
              <a16:creationId xmlns:a16="http://schemas.microsoft.com/office/drawing/2014/main" id="{00000000-0008-0000-0000-00006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40" name="Immagine 1639" descr="http://demaco.consob/ArchiflowWeb/images/indicator.gif">
          <a:extLst>
            <a:ext uri="{FF2B5EF4-FFF2-40B4-BE49-F238E27FC236}">
              <a16:creationId xmlns:a16="http://schemas.microsoft.com/office/drawing/2014/main" id="{00000000-0008-0000-0000-00006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41" name="Immagine 1640" descr="http://demaco.consob/ArchiflowWeb/images/indicator.gif">
          <a:extLst>
            <a:ext uri="{FF2B5EF4-FFF2-40B4-BE49-F238E27FC236}">
              <a16:creationId xmlns:a16="http://schemas.microsoft.com/office/drawing/2014/main" id="{00000000-0008-0000-0000-00006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42" name="Immagine 1641" descr="http://demaco.consob/ArchiflowWeb/images/indicator.gif">
          <a:extLst>
            <a:ext uri="{FF2B5EF4-FFF2-40B4-BE49-F238E27FC236}">
              <a16:creationId xmlns:a16="http://schemas.microsoft.com/office/drawing/2014/main" id="{00000000-0008-0000-0000-00006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43" name="Immagine 1642" descr="http://demaco.consob/ArchiflowWeb/images/indicator.gif">
          <a:extLst>
            <a:ext uri="{FF2B5EF4-FFF2-40B4-BE49-F238E27FC236}">
              <a16:creationId xmlns:a16="http://schemas.microsoft.com/office/drawing/2014/main" id="{00000000-0008-0000-0000-00006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44" name="Immagine 1643" descr="http://demaco.consob/ArchiflowWeb/images/indicator.gif">
          <a:extLst>
            <a:ext uri="{FF2B5EF4-FFF2-40B4-BE49-F238E27FC236}">
              <a16:creationId xmlns:a16="http://schemas.microsoft.com/office/drawing/2014/main" id="{00000000-0008-0000-0000-00006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45" name="Immagine 1644" descr="http://demaco.consob/ArchiflowWeb/images/indicator.gif">
          <a:extLst>
            <a:ext uri="{FF2B5EF4-FFF2-40B4-BE49-F238E27FC236}">
              <a16:creationId xmlns:a16="http://schemas.microsoft.com/office/drawing/2014/main" id="{00000000-0008-0000-0000-00006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46" name="Immagine 1645" descr="http://demaco.consob/ArchiflowWeb/images/indicator.gif">
          <a:extLst>
            <a:ext uri="{FF2B5EF4-FFF2-40B4-BE49-F238E27FC236}">
              <a16:creationId xmlns:a16="http://schemas.microsoft.com/office/drawing/2014/main" id="{00000000-0008-0000-0000-00006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47" name="Immagine 1646" descr="http://demaco.consob/ArchiflowWeb/images/indicator.gif">
          <a:extLst>
            <a:ext uri="{FF2B5EF4-FFF2-40B4-BE49-F238E27FC236}">
              <a16:creationId xmlns:a16="http://schemas.microsoft.com/office/drawing/2014/main" id="{00000000-0008-0000-0000-00006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48" name="Immagine 1647" descr="http://demaco.consob/ArchiflowWeb/images/indicator.gif">
          <a:extLst>
            <a:ext uri="{FF2B5EF4-FFF2-40B4-BE49-F238E27FC236}">
              <a16:creationId xmlns:a16="http://schemas.microsoft.com/office/drawing/2014/main" id="{00000000-0008-0000-0000-00007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49" name="Immagine 1648" descr="http://demaco.consob/ArchiflowWeb/images/indicator.gif">
          <a:extLst>
            <a:ext uri="{FF2B5EF4-FFF2-40B4-BE49-F238E27FC236}">
              <a16:creationId xmlns:a16="http://schemas.microsoft.com/office/drawing/2014/main" id="{00000000-0008-0000-0000-00007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0" name="Immagine 1649" descr="http://demaco.consob/ArchiflowWeb/images/indicator.gif">
          <a:extLst>
            <a:ext uri="{FF2B5EF4-FFF2-40B4-BE49-F238E27FC236}">
              <a16:creationId xmlns:a16="http://schemas.microsoft.com/office/drawing/2014/main" id="{00000000-0008-0000-0000-00007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1" name="Immagine 1650" descr="http://demaco.consob/ArchiflowWeb/images/indicator.gif">
          <a:extLst>
            <a:ext uri="{FF2B5EF4-FFF2-40B4-BE49-F238E27FC236}">
              <a16:creationId xmlns:a16="http://schemas.microsoft.com/office/drawing/2014/main" id="{00000000-0008-0000-0000-00007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2" name="Immagine 1651" descr="http://demaco.consob/ArchiflowWeb/images/indicator.gif">
          <a:extLst>
            <a:ext uri="{FF2B5EF4-FFF2-40B4-BE49-F238E27FC236}">
              <a16:creationId xmlns:a16="http://schemas.microsoft.com/office/drawing/2014/main" id="{00000000-0008-0000-0000-00007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3" name="Immagine 1652" descr="http://demaco.consob/ArchiflowWeb/images/indicator.gif">
          <a:extLst>
            <a:ext uri="{FF2B5EF4-FFF2-40B4-BE49-F238E27FC236}">
              <a16:creationId xmlns:a16="http://schemas.microsoft.com/office/drawing/2014/main" id="{00000000-0008-0000-0000-00007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4" name="Immagine 1653" descr="http://demaco.consob/ArchiflowWeb/images/indicator.gif">
          <a:extLst>
            <a:ext uri="{FF2B5EF4-FFF2-40B4-BE49-F238E27FC236}">
              <a16:creationId xmlns:a16="http://schemas.microsoft.com/office/drawing/2014/main" id="{00000000-0008-0000-0000-00007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5" name="Immagine 1654" descr="http://demaco.consob/ArchiflowWeb/images/indicator.gif">
          <a:extLst>
            <a:ext uri="{FF2B5EF4-FFF2-40B4-BE49-F238E27FC236}">
              <a16:creationId xmlns:a16="http://schemas.microsoft.com/office/drawing/2014/main" id="{00000000-0008-0000-0000-00007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6" name="Immagine 1655" descr="http://demaco.consob/ArchiflowWeb/images/indicator.gif">
          <a:extLst>
            <a:ext uri="{FF2B5EF4-FFF2-40B4-BE49-F238E27FC236}">
              <a16:creationId xmlns:a16="http://schemas.microsoft.com/office/drawing/2014/main" id="{00000000-0008-0000-0000-00007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7" name="Immagine 1656" descr="http://demaco.consob/ArchiflowWeb/images/indicator.gif">
          <a:extLst>
            <a:ext uri="{FF2B5EF4-FFF2-40B4-BE49-F238E27FC236}">
              <a16:creationId xmlns:a16="http://schemas.microsoft.com/office/drawing/2014/main" id="{00000000-0008-0000-0000-00007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8" name="Immagine 1657" descr="http://demaco.consob/ArchiflowWeb/images/indicator.gif">
          <a:extLst>
            <a:ext uri="{FF2B5EF4-FFF2-40B4-BE49-F238E27FC236}">
              <a16:creationId xmlns:a16="http://schemas.microsoft.com/office/drawing/2014/main" id="{00000000-0008-0000-0000-00007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59" name="Immagine 1658" descr="http://demaco.consob/ArchiflowWeb/images/indicator.gif">
          <a:extLst>
            <a:ext uri="{FF2B5EF4-FFF2-40B4-BE49-F238E27FC236}">
              <a16:creationId xmlns:a16="http://schemas.microsoft.com/office/drawing/2014/main" id="{00000000-0008-0000-0000-00007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60" name="Immagine 1659" descr="http://demaco.consob/ArchiflowWeb/images/indicator.gif">
          <a:extLst>
            <a:ext uri="{FF2B5EF4-FFF2-40B4-BE49-F238E27FC236}">
              <a16:creationId xmlns:a16="http://schemas.microsoft.com/office/drawing/2014/main" id="{00000000-0008-0000-0000-00007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61" name="Immagine 1660" descr="http://demaco.consob/ArchiflowWeb/images/indicator.gif">
          <a:extLst>
            <a:ext uri="{FF2B5EF4-FFF2-40B4-BE49-F238E27FC236}">
              <a16:creationId xmlns:a16="http://schemas.microsoft.com/office/drawing/2014/main" id="{00000000-0008-0000-0000-00007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62" name="Immagine 1661" descr="http://demaco.consob/ArchiflowWeb/images/indicator.gif">
          <a:extLst>
            <a:ext uri="{FF2B5EF4-FFF2-40B4-BE49-F238E27FC236}">
              <a16:creationId xmlns:a16="http://schemas.microsoft.com/office/drawing/2014/main" id="{00000000-0008-0000-0000-00007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63" name="Immagine 1662" descr="http://demaco.consob/ArchiflowWeb/images/indicator.gif">
          <a:extLst>
            <a:ext uri="{FF2B5EF4-FFF2-40B4-BE49-F238E27FC236}">
              <a16:creationId xmlns:a16="http://schemas.microsoft.com/office/drawing/2014/main" id="{00000000-0008-0000-0000-00007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64" name="Immagine 1663" descr="http://demaco.consob/ArchiflowWeb/images/indicator.gif">
          <a:extLst>
            <a:ext uri="{FF2B5EF4-FFF2-40B4-BE49-F238E27FC236}">
              <a16:creationId xmlns:a16="http://schemas.microsoft.com/office/drawing/2014/main" id="{00000000-0008-0000-0000-00008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65" name="Immagine 1664" descr="http://demaco.consob/ArchiflowWeb/images/indicator.gif">
          <a:extLst>
            <a:ext uri="{FF2B5EF4-FFF2-40B4-BE49-F238E27FC236}">
              <a16:creationId xmlns:a16="http://schemas.microsoft.com/office/drawing/2014/main" id="{00000000-0008-0000-0000-00008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66" name="Immagine 1665" descr="http://demaco.consob/ArchiflowWeb/images/indicator.gif">
          <a:extLst>
            <a:ext uri="{FF2B5EF4-FFF2-40B4-BE49-F238E27FC236}">
              <a16:creationId xmlns:a16="http://schemas.microsoft.com/office/drawing/2014/main" id="{00000000-0008-0000-0000-00008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67" name="Immagine 1666" descr="http://demaco.consob/ArchiflowWeb/images/indicator.gif">
          <a:extLst>
            <a:ext uri="{FF2B5EF4-FFF2-40B4-BE49-F238E27FC236}">
              <a16:creationId xmlns:a16="http://schemas.microsoft.com/office/drawing/2014/main" id="{00000000-0008-0000-0000-00008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68" name="Immagine 1667" descr="http://demaco.consob/ArchiflowWeb/images/indicator.gif">
          <a:extLst>
            <a:ext uri="{FF2B5EF4-FFF2-40B4-BE49-F238E27FC236}">
              <a16:creationId xmlns:a16="http://schemas.microsoft.com/office/drawing/2014/main" id="{00000000-0008-0000-0000-00008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69" name="Immagine 1668" descr="http://demaco.consob/ArchiflowWeb/images/indicator.gif">
          <a:extLst>
            <a:ext uri="{FF2B5EF4-FFF2-40B4-BE49-F238E27FC236}">
              <a16:creationId xmlns:a16="http://schemas.microsoft.com/office/drawing/2014/main" id="{00000000-0008-0000-0000-00008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70" name="Immagine 1669" descr="http://demaco.consob/ArchiflowWeb/images/indicator.gif">
          <a:extLst>
            <a:ext uri="{FF2B5EF4-FFF2-40B4-BE49-F238E27FC236}">
              <a16:creationId xmlns:a16="http://schemas.microsoft.com/office/drawing/2014/main" id="{00000000-0008-0000-0000-00008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71" name="Immagine 1670" descr="http://demaco.consob/ArchiflowWeb/images/indicator.gif">
          <a:extLst>
            <a:ext uri="{FF2B5EF4-FFF2-40B4-BE49-F238E27FC236}">
              <a16:creationId xmlns:a16="http://schemas.microsoft.com/office/drawing/2014/main" id="{00000000-0008-0000-0000-00008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72" name="Immagine 1671" descr="http://demaco.consob/ArchiflowWeb/images/indicator.gif">
          <a:extLst>
            <a:ext uri="{FF2B5EF4-FFF2-40B4-BE49-F238E27FC236}">
              <a16:creationId xmlns:a16="http://schemas.microsoft.com/office/drawing/2014/main" id="{00000000-0008-0000-0000-00008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73" name="Immagine 1672" descr="http://demaco.consob/ArchiflowWeb/images/indicator.gif">
          <a:extLst>
            <a:ext uri="{FF2B5EF4-FFF2-40B4-BE49-F238E27FC236}">
              <a16:creationId xmlns:a16="http://schemas.microsoft.com/office/drawing/2014/main" id="{00000000-0008-0000-0000-00008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74" name="Immagine 1673" descr="http://demaco.consob/ArchiflowWeb/images/indicator.gif">
          <a:extLst>
            <a:ext uri="{FF2B5EF4-FFF2-40B4-BE49-F238E27FC236}">
              <a16:creationId xmlns:a16="http://schemas.microsoft.com/office/drawing/2014/main" id="{00000000-0008-0000-0000-00008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75" name="Immagine 1674" descr="http://demaco.consob/ArchiflowWeb/images/indicator.gif">
          <a:extLst>
            <a:ext uri="{FF2B5EF4-FFF2-40B4-BE49-F238E27FC236}">
              <a16:creationId xmlns:a16="http://schemas.microsoft.com/office/drawing/2014/main" id="{00000000-0008-0000-0000-00008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76" name="Immagine 1675" descr="http://demaco.consob/ArchiflowWeb/images/indicator.gif">
          <a:extLst>
            <a:ext uri="{FF2B5EF4-FFF2-40B4-BE49-F238E27FC236}">
              <a16:creationId xmlns:a16="http://schemas.microsoft.com/office/drawing/2014/main" id="{00000000-0008-0000-0000-00008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77" name="Immagine 1676" descr="http://demaco.consob/ArchiflowWeb/images/indicator.gif">
          <a:extLst>
            <a:ext uri="{FF2B5EF4-FFF2-40B4-BE49-F238E27FC236}">
              <a16:creationId xmlns:a16="http://schemas.microsoft.com/office/drawing/2014/main" id="{00000000-0008-0000-0000-00008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78" name="Immagine 1677" descr="http://demaco.consob/ArchiflowWeb/images/indicator.gif">
          <a:extLst>
            <a:ext uri="{FF2B5EF4-FFF2-40B4-BE49-F238E27FC236}">
              <a16:creationId xmlns:a16="http://schemas.microsoft.com/office/drawing/2014/main" id="{00000000-0008-0000-0000-00008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79" name="Immagine 1678" descr="http://demaco.consob/ArchiflowWeb/images/indicator.gif">
          <a:extLst>
            <a:ext uri="{FF2B5EF4-FFF2-40B4-BE49-F238E27FC236}">
              <a16:creationId xmlns:a16="http://schemas.microsoft.com/office/drawing/2014/main" id="{00000000-0008-0000-0000-00008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80" name="Immagine 1679" descr="http://demaco.consob/ArchiflowWeb/images/indicator.gif">
          <a:extLst>
            <a:ext uri="{FF2B5EF4-FFF2-40B4-BE49-F238E27FC236}">
              <a16:creationId xmlns:a16="http://schemas.microsoft.com/office/drawing/2014/main" id="{00000000-0008-0000-0000-00009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81" name="Immagine 1680" descr="http://demaco.consob/ArchiflowWeb/images/indicator.gif">
          <a:extLst>
            <a:ext uri="{FF2B5EF4-FFF2-40B4-BE49-F238E27FC236}">
              <a16:creationId xmlns:a16="http://schemas.microsoft.com/office/drawing/2014/main" id="{00000000-0008-0000-0000-00009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82" name="Immagine 1681" descr="http://demaco.consob/ArchiflowWeb/images/indicator.gif">
          <a:extLst>
            <a:ext uri="{FF2B5EF4-FFF2-40B4-BE49-F238E27FC236}">
              <a16:creationId xmlns:a16="http://schemas.microsoft.com/office/drawing/2014/main" id="{00000000-0008-0000-0000-00009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83" name="Immagine 1682" descr="http://demaco.consob/ArchiflowWeb/images/indicator.gif">
          <a:extLst>
            <a:ext uri="{FF2B5EF4-FFF2-40B4-BE49-F238E27FC236}">
              <a16:creationId xmlns:a16="http://schemas.microsoft.com/office/drawing/2014/main" id="{00000000-0008-0000-0000-00009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84" name="Immagine 1683" descr="http://demaco.consob/ArchiflowWeb/images/indicator.gif">
          <a:extLst>
            <a:ext uri="{FF2B5EF4-FFF2-40B4-BE49-F238E27FC236}">
              <a16:creationId xmlns:a16="http://schemas.microsoft.com/office/drawing/2014/main" id="{00000000-0008-0000-0000-00009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85" name="Immagine 1684" descr="http://demaco.consob/ArchiflowWeb/images/indicator.gif">
          <a:extLst>
            <a:ext uri="{FF2B5EF4-FFF2-40B4-BE49-F238E27FC236}">
              <a16:creationId xmlns:a16="http://schemas.microsoft.com/office/drawing/2014/main" id="{00000000-0008-0000-0000-00009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86" name="Immagine 1685" descr="http://demaco.consob/ArchiflowWeb/images/indicator.gif">
          <a:extLst>
            <a:ext uri="{FF2B5EF4-FFF2-40B4-BE49-F238E27FC236}">
              <a16:creationId xmlns:a16="http://schemas.microsoft.com/office/drawing/2014/main" id="{00000000-0008-0000-0000-00009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87" name="Immagine 1686" descr="http://demaco.consob/ArchiflowWeb/images/indicator.gif">
          <a:extLst>
            <a:ext uri="{FF2B5EF4-FFF2-40B4-BE49-F238E27FC236}">
              <a16:creationId xmlns:a16="http://schemas.microsoft.com/office/drawing/2014/main" id="{00000000-0008-0000-0000-00009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88" name="Immagine 1687" descr="http://demaco.consob/ArchiflowWeb/images/indicator.gif">
          <a:extLst>
            <a:ext uri="{FF2B5EF4-FFF2-40B4-BE49-F238E27FC236}">
              <a16:creationId xmlns:a16="http://schemas.microsoft.com/office/drawing/2014/main" id="{00000000-0008-0000-0000-00009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89" name="Immagine 1688" descr="http://demaco.consob/ArchiflowWeb/images/indicator.gif">
          <a:extLst>
            <a:ext uri="{FF2B5EF4-FFF2-40B4-BE49-F238E27FC236}">
              <a16:creationId xmlns:a16="http://schemas.microsoft.com/office/drawing/2014/main" id="{00000000-0008-0000-0000-00009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90" name="Immagine 1689" descr="http://demaco.consob/ArchiflowWeb/images/indicator.gif">
          <a:extLst>
            <a:ext uri="{FF2B5EF4-FFF2-40B4-BE49-F238E27FC236}">
              <a16:creationId xmlns:a16="http://schemas.microsoft.com/office/drawing/2014/main" id="{00000000-0008-0000-0000-00009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91" name="Immagine 1690" descr="http://demaco.consob/ArchiflowWeb/images/indicator.gif">
          <a:extLst>
            <a:ext uri="{FF2B5EF4-FFF2-40B4-BE49-F238E27FC236}">
              <a16:creationId xmlns:a16="http://schemas.microsoft.com/office/drawing/2014/main" id="{00000000-0008-0000-0000-00009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92" name="Immagine 1691" descr="http://demaco.consob/ArchiflowWeb/images/indicator.gif">
          <a:extLst>
            <a:ext uri="{FF2B5EF4-FFF2-40B4-BE49-F238E27FC236}">
              <a16:creationId xmlns:a16="http://schemas.microsoft.com/office/drawing/2014/main" id="{00000000-0008-0000-0000-00009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93" name="Immagine 1692" descr="http://demaco.consob/ArchiflowWeb/images/indicator.gif">
          <a:extLst>
            <a:ext uri="{FF2B5EF4-FFF2-40B4-BE49-F238E27FC236}">
              <a16:creationId xmlns:a16="http://schemas.microsoft.com/office/drawing/2014/main" id="{00000000-0008-0000-0000-00009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94" name="Immagine 1693" descr="http://demaco.consob/ArchiflowWeb/images/indicator.gif">
          <a:extLst>
            <a:ext uri="{FF2B5EF4-FFF2-40B4-BE49-F238E27FC236}">
              <a16:creationId xmlns:a16="http://schemas.microsoft.com/office/drawing/2014/main" id="{00000000-0008-0000-0000-00009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95" name="Immagine 1694" descr="http://demaco.consob/ArchiflowWeb/images/indicator.gif">
          <a:extLst>
            <a:ext uri="{FF2B5EF4-FFF2-40B4-BE49-F238E27FC236}">
              <a16:creationId xmlns:a16="http://schemas.microsoft.com/office/drawing/2014/main" id="{00000000-0008-0000-0000-00009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96" name="Immagine 1695" descr="http://demaco.consob/ArchiflowWeb/images/indicator.gif">
          <a:extLst>
            <a:ext uri="{FF2B5EF4-FFF2-40B4-BE49-F238E27FC236}">
              <a16:creationId xmlns:a16="http://schemas.microsoft.com/office/drawing/2014/main" id="{00000000-0008-0000-0000-0000A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97" name="Immagine 1696" descr="http://demaco.consob/ArchiflowWeb/images/indicator.gif">
          <a:extLst>
            <a:ext uri="{FF2B5EF4-FFF2-40B4-BE49-F238E27FC236}">
              <a16:creationId xmlns:a16="http://schemas.microsoft.com/office/drawing/2014/main" id="{00000000-0008-0000-0000-0000A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698" name="Immagine 1697" descr="http://demaco.consob/ArchiflowWeb/images/indicator.gif">
          <a:extLst>
            <a:ext uri="{FF2B5EF4-FFF2-40B4-BE49-F238E27FC236}">
              <a16:creationId xmlns:a16="http://schemas.microsoft.com/office/drawing/2014/main" id="{00000000-0008-0000-0000-0000A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699" name="Immagine 1698" descr="http://demaco.consob/ArchiflowWeb/images/indicator.gif">
          <a:extLst>
            <a:ext uri="{FF2B5EF4-FFF2-40B4-BE49-F238E27FC236}">
              <a16:creationId xmlns:a16="http://schemas.microsoft.com/office/drawing/2014/main" id="{00000000-0008-0000-0000-0000A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0" name="Immagine 1699" descr="http://demaco.consob/ArchiflowWeb/images/indicator.gif">
          <a:extLst>
            <a:ext uri="{FF2B5EF4-FFF2-40B4-BE49-F238E27FC236}">
              <a16:creationId xmlns:a16="http://schemas.microsoft.com/office/drawing/2014/main" id="{00000000-0008-0000-0000-0000A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1" name="Immagine 1700" descr="http://demaco.consob/ArchiflowWeb/images/indicator.gif">
          <a:extLst>
            <a:ext uri="{FF2B5EF4-FFF2-40B4-BE49-F238E27FC236}">
              <a16:creationId xmlns:a16="http://schemas.microsoft.com/office/drawing/2014/main" id="{00000000-0008-0000-0000-0000A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2" name="Immagine 1701" descr="http://demaco.consob/ArchiflowWeb/images/indicator.gif">
          <a:extLst>
            <a:ext uri="{FF2B5EF4-FFF2-40B4-BE49-F238E27FC236}">
              <a16:creationId xmlns:a16="http://schemas.microsoft.com/office/drawing/2014/main" id="{00000000-0008-0000-0000-0000A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3" name="Immagine 1702" descr="http://demaco.consob/ArchiflowWeb/images/indicator.gif">
          <a:extLst>
            <a:ext uri="{FF2B5EF4-FFF2-40B4-BE49-F238E27FC236}">
              <a16:creationId xmlns:a16="http://schemas.microsoft.com/office/drawing/2014/main" id="{00000000-0008-0000-0000-0000A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4" name="Immagine 1703" descr="http://demaco.consob/ArchiflowWeb/images/indicator.gif">
          <a:extLst>
            <a:ext uri="{FF2B5EF4-FFF2-40B4-BE49-F238E27FC236}">
              <a16:creationId xmlns:a16="http://schemas.microsoft.com/office/drawing/2014/main" id="{00000000-0008-0000-0000-0000A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5" name="Immagine 1704" descr="http://demaco.consob/ArchiflowWeb/images/indicator.gif">
          <a:extLst>
            <a:ext uri="{FF2B5EF4-FFF2-40B4-BE49-F238E27FC236}">
              <a16:creationId xmlns:a16="http://schemas.microsoft.com/office/drawing/2014/main" id="{00000000-0008-0000-0000-0000A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6" name="Immagine 1705" descr="http://demaco.consob/ArchiflowWeb/images/indicator.gif">
          <a:extLst>
            <a:ext uri="{FF2B5EF4-FFF2-40B4-BE49-F238E27FC236}">
              <a16:creationId xmlns:a16="http://schemas.microsoft.com/office/drawing/2014/main" id="{00000000-0008-0000-0000-0000A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7" name="Immagine 1706" descr="http://demaco.consob/ArchiflowWeb/images/indicator.gif">
          <a:extLst>
            <a:ext uri="{FF2B5EF4-FFF2-40B4-BE49-F238E27FC236}">
              <a16:creationId xmlns:a16="http://schemas.microsoft.com/office/drawing/2014/main" id="{00000000-0008-0000-0000-0000A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8" name="Immagine 1707" descr="http://demaco.consob/ArchiflowWeb/images/indicator.gif">
          <a:extLst>
            <a:ext uri="{FF2B5EF4-FFF2-40B4-BE49-F238E27FC236}">
              <a16:creationId xmlns:a16="http://schemas.microsoft.com/office/drawing/2014/main" id="{00000000-0008-0000-0000-0000A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09" name="Immagine 1708" descr="http://demaco.consob/ArchiflowWeb/images/indicator.gif">
          <a:extLst>
            <a:ext uri="{FF2B5EF4-FFF2-40B4-BE49-F238E27FC236}">
              <a16:creationId xmlns:a16="http://schemas.microsoft.com/office/drawing/2014/main" id="{00000000-0008-0000-0000-0000A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0" name="Immagine 1709" descr="http://demaco.consob/ArchiflowWeb/images/indicator.gif">
          <a:extLst>
            <a:ext uri="{FF2B5EF4-FFF2-40B4-BE49-F238E27FC236}">
              <a16:creationId xmlns:a16="http://schemas.microsoft.com/office/drawing/2014/main" id="{00000000-0008-0000-0000-0000A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1" name="Immagine 1710" descr="http://demaco.consob/ArchiflowWeb/images/indicator.gif">
          <a:extLst>
            <a:ext uri="{FF2B5EF4-FFF2-40B4-BE49-F238E27FC236}">
              <a16:creationId xmlns:a16="http://schemas.microsoft.com/office/drawing/2014/main" id="{00000000-0008-0000-0000-0000A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2" name="Immagine 1711" descr="http://demaco.consob/ArchiflowWeb/images/indicator.gif">
          <a:extLst>
            <a:ext uri="{FF2B5EF4-FFF2-40B4-BE49-F238E27FC236}">
              <a16:creationId xmlns:a16="http://schemas.microsoft.com/office/drawing/2014/main" id="{00000000-0008-0000-0000-0000B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3" name="Immagine 1712" descr="http://demaco.consob/ArchiflowWeb/images/indicator.gif">
          <a:extLst>
            <a:ext uri="{FF2B5EF4-FFF2-40B4-BE49-F238E27FC236}">
              <a16:creationId xmlns:a16="http://schemas.microsoft.com/office/drawing/2014/main" id="{00000000-0008-0000-0000-0000B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4" name="Immagine 1713" descr="http://demaco.consob/ArchiflowWeb/images/indicator.gif">
          <a:extLst>
            <a:ext uri="{FF2B5EF4-FFF2-40B4-BE49-F238E27FC236}">
              <a16:creationId xmlns:a16="http://schemas.microsoft.com/office/drawing/2014/main" id="{00000000-0008-0000-0000-0000B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5" name="Immagine 1714" descr="http://demaco.consob/ArchiflowWeb/images/indicator.gif">
          <a:extLst>
            <a:ext uri="{FF2B5EF4-FFF2-40B4-BE49-F238E27FC236}">
              <a16:creationId xmlns:a16="http://schemas.microsoft.com/office/drawing/2014/main" id="{00000000-0008-0000-0000-0000B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6" name="Immagine 1715" descr="http://demaco.consob/ArchiflowWeb/images/indicator.gif">
          <a:extLst>
            <a:ext uri="{FF2B5EF4-FFF2-40B4-BE49-F238E27FC236}">
              <a16:creationId xmlns:a16="http://schemas.microsoft.com/office/drawing/2014/main" id="{00000000-0008-0000-0000-0000B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7" name="Immagine 1716" descr="http://demaco.consob/ArchiflowWeb/images/indicator.gif">
          <a:extLst>
            <a:ext uri="{FF2B5EF4-FFF2-40B4-BE49-F238E27FC236}">
              <a16:creationId xmlns:a16="http://schemas.microsoft.com/office/drawing/2014/main" id="{00000000-0008-0000-0000-0000B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18" name="Immagine 1717" descr="http://demaco.consob/ArchiflowWeb/images/indicator.gif">
          <a:extLst>
            <a:ext uri="{FF2B5EF4-FFF2-40B4-BE49-F238E27FC236}">
              <a16:creationId xmlns:a16="http://schemas.microsoft.com/office/drawing/2014/main" id="{00000000-0008-0000-0000-0000B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19" name="Immagine 1718" descr="http://demaco.consob/ArchiflowWeb/images/indicator.gif">
          <a:extLst>
            <a:ext uri="{FF2B5EF4-FFF2-40B4-BE49-F238E27FC236}">
              <a16:creationId xmlns:a16="http://schemas.microsoft.com/office/drawing/2014/main" id="{00000000-0008-0000-0000-0000B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20" name="Immagine 1719" descr="http://demaco.consob/ArchiflowWeb/images/indicator.gif">
          <a:extLst>
            <a:ext uri="{FF2B5EF4-FFF2-40B4-BE49-F238E27FC236}">
              <a16:creationId xmlns:a16="http://schemas.microsoft.com/office/drawing/2014/main" id="{00000000-0008-0000-0000-0000B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21" name="Immagine 1720" descr="http://demaco.consob/ArchiflowWeb/images/indicator.gif">
          <a:extLst>
            <a:ext uri="{FF2B5EF4-FFF2-40B4-BE49-F238E27FC236}">
              <a16:creationId xmlns:a16="http://schemas.microsoft.com/office/drawing/2014/main" id="{00000000-0008-0000-0000-0000B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22" name="Immagine 1721" descr="http://demaco.consob/ArchiflowWeb/images/indicator.gif">
          <a:extLst>
            <a:ext uri="{FF2B5EF4-FFF2-40B4-BE49-F238E27FC236}">
              <a16:creationId xmlns:a16="http://schemas.microsoft.com/office/drawing/2014/main" id="{00000000-0008-0000-0000-0000B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23" name="Immagine 1722" descr="http://demaco.consob/ArchiflowWeb/images/indicator.gif">
          <a:extLst>
            <a:ext uri="{FF2B5EF4-FFF2-40B4-BE49-F238E27FC236}">
              <a16:creationId xmlns:a16="http://schemas.microsoft.com/office/drawing/2014/main" id="{00000000-0008-0000-0000-0000B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24" name="Immagine 1723" descr="http://demaco.consob/ArchiflowWeb/images/indicator.gif">
          <a:extLst>
            <a:ext uri="{FF2B5EF4-FFF2-40B4-BE49-F238E27FC236}">
              <a16:creationId xmlns:a16="http://schemas.microsoft.com/office/drawing/2014/main" id="{00000000-0008-0000-0000-0000B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25" name="Immagine 1724" descr="http://demaco.consob/ArchiflowWeb/images/indicator.gif">
          <a:extLst>
            <a:ext uri="{FF2B5EF4-FFF2-40B4-BE49-F238E27FC236}">
              <a16:creationId xmlns:a16="http://schemas.microsoft.com/office/drawing/2014/main" id="{00000000-0008-0000-0000-0000B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26" name="Immagine 1725" descr="http://demaco.consob/ArchiflowWeb/images/indicator.gif">
          <a:extLst>
            <a:ext uri="{FF2B5EF4-FFF2-40B4-BE49-F238E27FC236}">
              <a16:creationId xmlns:a16="http://schemas.microsoft.com/office/drawing/2014/main" id="{00000000-0008-0000-0000-0000B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27" name="Immagine 1726" descr="http://demaco.consob/ArchiflowWeb/images/indicator.gif">
          <a:extLst>
            <a:ext uri="{FF2B5EF4-FFF2-40B4-BE49-F238E27FC236}">
              <a16:creationId xmlns:a16="http://schemas.microsoft.com/office/drawing/2014/main" id="{00000000-0008-0000-0000-0000B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28" name="Immagine 1727" descr="http://demaco.consob/ArchiflowWeb/images/indicator.gif">
          <a:extLst>
            <a:ext uri="{FF2B5EF4-FFF2-40B4-BE49-F238E27FC236}">
              <a16:creationId xmlns:a16="http://schemas.microsoft.com/office/drawing/2014/main" id="{00000000-0008-0000-0000-0000C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29" name="Immagine 1728" descr="http://demaco.consob/ArchiflowWeb/images/indicator.gif">
          <a:extLst>
            <a:ext uri="{FF2B5EF4-FFF2-40B4-BE49-F238E27FC236}">
              <a16:creationId xmlns:a16="http://schemas.microsoft.com/office/drawing/2014/main" id="{00000000-0008-0000-0000-0000C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30" name="Immagine 1729" descr="http://demaco.consob/ArchiflowWeb/images/indicator.gif">
          <a:extLst>
            <a:ext uri="{FF2B5EF4-FFF2-40B4-BE49-F238E27FC236}">
              <a16:creationId xmlns:a16="http://schemas.microsoft.com/office/drawing/2014/main" id="{00000000-0008-0000-0000-0000C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31" name="Immagine 1730" descr="http://demaco.consob/ArchiflowWeb/images/indicator.gif">
          <a:extLst>
            <a:ext uri="{FF2B5EF4-FFF2-40B4-BE49-F238E27FC236}">
              <a16:creationId xmlns:a16="http://schemas.microsoft.com/office/drawing/2014/main" id="{00000000-0008-0000-0000-0000C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32" name="Immagine 1731" descr="http://demaco.consob/ArchiflowWeb/images/indicator.gif">
          <a:extLst>
            <a:ext uri="{FF2B5EF4-FFF2-40B4-BE49-F238E27FC236}">
              <a16:creationId xmlns:a16="http://schemas.microsoft.com/office/drawing/2014/main" id="{00000000-0008-0000-0000-0000C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33" name="Immagine 1732" descr="http://demaco.consob/ArchiflowWeb/images/indicator.gif">
          <a:extLst>
            <a:ext uri="{FF2B5EF4-FFF2-40B4-BE49-F238E27FC236}">
              <a16:creationId xmlns:a16="http://schemas.microsoft.com/office/drawing/2014/main" id="{00000000-0008-0000-0000-0000C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34" name="Immagine 1733" descr="http://demaco.consob/ArchiflowWeb/images/indicator.gif">
          <a:extLst>
            <a:ext uri="{FF2B5EF4-FFF2-40B4-BE49-F238E27FC236}">
              <a16:creationId xmlns:a16="http://schemas.microsoft.com/office/drawing/2014/main" id="{00000000-0008-0000-0000-0000C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35" name="Immagine 1734" descr="http://demaco.consob/ArchiflowWeb/images/indicator.gif">
          <a:extLst>
            <a:ext uri="{FF2B5EF4-FFF2-40B4-BE49-F238E27FC236}">
              <a16:creationId xmlns:a16="http://schemas.microsoft.com/office/drawing/2014/main" id="{00000000-0008-0000-0000-0000C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36" name="Immagine 1735" descr="http://demaco.consob/ArchiflowWeb/images/indicator.gif">
          <a:extLst>
            <a:ext uri="{FF2B5EF4-FFF2-40B4-BE49-F238E27FC236}">
              <a16:creationId xmlns:a16="http://schemas.microsoft.com/office/drawing/2014/main" id="{00000000-0008-0000-0000-0000C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37" name="Immagine 1736" descr="http://demaco.consob/ArchiflowWeb/images/indicator.gif">
          <a:extLst>
            <a:ext uri="{FF2B5EF4-FFF2-40B4-BE49-F238E27FC236}">
              <a16:creationId xmlns:a16="http://schemas.microsoft.com/office/drawing/2014/main" id="{00000000-0008-0000-0000-0000C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38" name="Immagine 1737" descr="http://demaco.consob/ArchiflowWeb/images/indicator.gif">
          <a:extLst>
            <a:ext uri="{FF2B5EF4-FFF2-40B4-BE49-F238E27FC236}">
              <a16:creationId xmlns:a16="http://schemas.microsoft.com/office/drawing/2014/main" id="{00000000-0008-0000-0000-0000C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39" name="Immagine 1738" descr="http://demaco.consob/ArchiflowWeb/images/indicator.gif">
          <a:extLst>
            <a:ext uri="{FF2B5EF4-FFF2-40B4-BE49-F238E27FC236}">
              <a16:creationId xmlns:a16="http://schemas.microsoft.com/office/drawing/2014/main" id="{00000000-0008-0000-0000-0000C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40" name="Immagine 1739" descr="http://demaco.consob/ArchiflowWeb/images/indicator.gif">
          <a:extLst>
            <a:ext uri="{FF2B5EF4-FFF2-40B4-BE49-F238E27FC236}">
              <a16:creationId xmlns:a16="http://schemas.microsoft.com/office/drawing/2014/main" id="{00000000-0008-0000-0000-0000C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41" name="Immagine 1740" descr="http://demaco.consob/ArchiflowWeb/images/indicator.gif">
          <a:extLst>
            <a:ext uri="{FF2B5EF4-FFF2-40B4-BE49-F238E27FC236}">
              <a16:creationId xmlns:a16="http://schemas.microsoft.com/office/drawing/2014/main" id="{00000000-0008-0000-0000-0000C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42" name="Immagine 1741" descr="http://demaco.consob/ArchiflowWeb/images/indicator.gif">
          <a:extLst>
            <a:ext uri="{FF2B5EF4-FFF2-40B4-BE49-F238E27FC236}">
              <a16:creationId xmlns:a16="http://schemas.microsoft.com/office/drawing/2014/main" id="{00000000-0008-0000-0000-0000C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43" name="Immagine 1742" descr="http://demaco.consob/ArchiflowWeb/images/indicator.gif">
          <a:extLst>
            <a:ext uri="{FF2B5EF4-FFF2-40B4-BE49-F238E27FC236}">
              <a16:creationId xmlns:a16="http://schemas.microsoft.com/office/drawing/2014/main" id="{00000000-0008-0000-0000-0000C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44" name="Immagine 1743" descr="http://demaco.consob/ArchiflowWeb/images/indicator.gif">
          <a:extLst>
            <a:ext uri="{FF2B5EF4-FFF2-40B4-BE49-F238E27FC236}">
              <a16:creationId xmlns:a16="http://schemas.microsoft.com/office/drawing/2014/main" id="{00000000-0008-0000-0000-0000D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45" name="Immagine 1744" descr="http://demaco.consob/ArchiflowWeb/images/indicator.gif">
          <a:extLst>
            <a:ext uri="{FF2B5EF4-FFF2-40B4-BE49-F238E27FC236}">
              <a16:creationId xmlns:a16="http://schemas.microsoft.com/office/drawing/2014/main" id="{00000000-0008-0000-0000-0000D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46" name="Immagine 1745" descr="http://demaco.consob/ArchiflowWeb/images/indicator.gif">
          <a:extLst>
            <a:ext uri="{FF2B5EF4-FFF2-40B4-BE49-F238E27FC236}">
              <a16:creationId xmlns:a16="http://schemas.microsoft.com/office/drawing/2014/main" id="{00000000-0008-0000-0000-0000D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47" name="Immagine 1746" descr="http://demaco.consob/ArchiflowWeb/images/indicator.gif">
          <a:extLst>
            <a:ext uri="{FF2B5EF4-FFF2-40B4-BE49-F238E27FC236}">
              <a16:creationId xmlns:a16="http://schemas.microsoft.com/office/drawing/2014/main" id="{00000000-0008-0000-0000-0000D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48" name="Immagine 1747" descr="http://demaco.consob/ArchiflowWeb/images/indicator.gif">
          <a:extLst>
            <a:ext uri="{FF2B5EF4-FFF2-40B4-BE49-F238E27FC236}">
              <a16:creationId xmlns:a16="http://schemas.microsoft.com/office/drawing/2014/main" id="{00000000-0008-0000-0000-0000D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49" name="Immagine 1748" descr="http://demaco.consob/ArchiflowWeb/images/indicator.gif">
          <a:extLst>
            <a:ext uri="{FF2B5EF4-FFF2-40B4-BE49-F238E27FC236}">
              <a16:creationId xmlns:a16="http://schemas.microsoft.com/office/drawing/2014/main" id="{00000000-0008-0000-0000-0000D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50" name="Immagine 1749" descr="http://demaco.consob/ArchiflowWeb/images/indicator.gif">
          <a:extLst>
            <a:ext uri="{FF2B5EF4-FFF2-40B4-BE49-F238E27FC236}">
              <a16:creationId xmlns:a16="http://schemas.microsoft.com/office/drawing/2014/main" id="{00000000-0008-0000-0000-0000D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51" name="Immagine 1750" descr="http://demaco.consob/ArchiflowWeb/images/indicator.gif">
          <a:extLst>
            <a:ext uri="{FF2B5EF4-FFF2-40B4-BE49-F238E27FC236}">
              <a16:creationId xmlns:a16="http://schemas.microsoft.com/office/drawing/2014/main" id="{00000000-0008-0000-0000-0000D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52" name="Immagine 1751" descr="http://demaco.consob/ArchiflowWeb/images/indicator.gif">
          <a:extLst>
            <a:ext uri="{FF2B5EF4-FFF2-40B4-BE49-F238E27FC236}">
              <a16:creationId xmlns:a16="http://schemas.microsoft.com/office/drawing/2014/main" id="{00000000-0008-0000-0000-0000D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53" name="Immagine 1752" descr="http://demaco.consob/ArchiflowWeb/images/indicator.gif">
          <a:extLst>
            <a:ext uri="{FF2B5EF4-FFF2-40B4-BE49-F238E27FC236}">
              <a16:creationId xmlns:a16="http://schemas.microsoft.com/office/drawing/2014/main" id="{00000000-0008-0000-0000-0000D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54" name="Immagine 1753" descr="http://demaco.consob/ArchiflowWeb/images/indicator.gif">
          <a:extLst>
            <a:ext uri="{FF2B5EF4-FFF2-40B4-BE49-F238E27FC236}">
              <a16:creationId xmlns:a16="http://schemas.microsoft.com/office/drawing/2014/main" id="{00000000-0008-0000-0000-0000D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55" name="Immagine 1754" descr="http://demaco.consob/ArchiflowWeb/images/indicator.gif">
          <a:extLst>
            <a:ext uri="{FF2B5EF4-FFF2-40B4-BE49-F238E27FC236}">
              <a16:creationId xmlns:a16="http://schemas.microsoft.com/office/drawing/2014/main" id="{00000000-0008-0000-0000-0000D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56" name="Immagine 1755" descr="http://demaco.consob/ArchiflowWeb/images/indicator.gif">
          <a:extLst>
            <a:ext uri="{FF2B5EF4-FFF2-40B4-BE49-F238E27FC236}">
              <a16:creationId xmlns:a16="http://schemas.microsoft.com/office/drawing/2014/main" id="{00000000-0008-0000-0000-0000D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57" name="Immagine 1756" descr="http://demaco.consob/ArchiflowWeb/images/indicator.gif">
          <a:extLst>
            <a:ext uri="{FF2B5EF4-FFF2-40B4-BE49-F238E27FC236}">
              <a16:creationId xmlns:a16="http://schemas.microsoft.com/office/drawing/2014/main" id="{00000000-0008-0000-0000-0000D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58" name="Immagine 1757" descr="http://demaco.consob/ArchiflowWeb/images/indicator.gif">
          <a:extLst>
            <a:ext uri="{FF2B5EF4-FFF2-40B4-BE49-F238E27FC236}">
              <a16:creationId xmlns:a16="http://schemas.microsoft.com/office/drawing/2014/main" id="{00000000-0008-0000-0000-0000D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59" name="Immagine 1758" descr="http://demaco.consob/ArchiflowWeb/images/indicator.gif">
          <a:extLst>
            <a:ext uri="{FF2B5EF4-FFF2-40B4-BE49-F238E27FC236}">
              <a16:creationId xmlns:a16="http://schemas.microsoft.com/office/drawing/2014/main" id="{00000000-0008-0000-0000-0000D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60" name="Immagine 1759" descr="http://demaco.consob/ArchiflowWeb/images/indicator.gif">
          <a:extLst>
            <a:ext uri="{FF2B5EF4-FFF2-40B4-BE49-F238E27FC236}">
              <a16:creationId xmlns:a16="http://schemas.microsoft.com/office/drawing/2014/main" id="{00000000-0008-0000-0000-0000E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61" name="Immagine 1760" descr="http://demaco.consob/ArchiflowWeb/images/indicator.gif">
          <a:extLst>
            <a:ext uri="{FF2B5EF4-FFF2-40B4-BE49-F238E27FC236}">
              <a16:creationId xmlns:a16="http://schemas.microsoft.com/office/drawing/2014/main" id="{00000000-0008-0000-0000-0000E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62" name="Immagine 1761" descr="http://demaco.consob/ArchiflowWeb/images/indicator.gif">
          <a:extLst>
            <a:ext uri="{FF2B5EF4-FFF2-40B4-BE49-F238E27FC236}">
              <a16:creationId xmlns:a16="http://schemas.microsoft.com/office/drawing/2014/main" id="{00000000-0008-0000-0000-0000E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63" name="Immagine 1762" descr="http://demaco.consob/ArchiflowWeb/images/indicator.gif">
          <a:extLst>
            <a:ext uri="{FF2B5EF4-FFF2-40B4-BE49-F238E27FC236}">
              <a16:creationId xmlns:a16="http://schemas.microsoft.com/office/drawing/2014/main" id="{00000000-0008-0000-0000-0000E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64" name="Immagine 1763" descr="http://demaco.consob/ArchiflowWeb/images/indicator.gif">
          <a:extLst>
            <a:ext uri="{FF2B5EF4-FFF2-40B4-BE49-F238E27FC236}">
              <a16:creationId xmlns:a16="http://schemas.microsoft.com/office/drawing/2014/main" id="{00000000-0008-0000-0000-0000E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65" name="Immagine 1764" descr="http://demaco.consob/ArchiflowWeb/images/indicator.gif">
          <a:extLst>
            <a:ext uri="{FF2B5EF4-FFF2-40B4-BE49-F238E27FC236}">
              <a16:creationId xmlns:a16="http://schemas.microsoft.com/office/drawing/2014/main" id="{00000000-0008-0000-0000-0000E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66" name="Immagine 1765" descr="http://demaco.consob/ArchiflowWeb/images/indicator.gif">
          <a:extLst>
            <a:ext uri="{FF2B5EF4-FFF2-40B4-BE49-F238E27FC236}">
              <a16:creationId xmlns:a16="http://schemas.microsoft.com/office/drawing/2014/main" id="{00000000-0008-0000-0000-0000E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67" name="Immagine 1766" descr="http://demaco.consob/ArchiflowWeb/images/indicator.gif">
          <a:extLst>
            <a:ext uri="{FF2B5EF4-FFF2-40B4-BE49-F238E27FC236}">
              <a16:creationId xmlns:a16="http://schemas.microsoft.com/office/drawing/2014/main" id="{00000000-0008-0000-0000-0000E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68" name="Immagine 1767" descr="http://demaco.consob/ArchiflowWeb/images/indicator.gif">
          <a:extLst>
            <a:ext uri="{FF2B5EF4-FFF2-40B4-BE49-F238E27FC236}">
              <a16:creationId xmlns:a16="http://schemas.microsoft.com/office/drawing/2014/main" id="{00000000-0008-0000-0000-0000E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69" name="Immagine 1768" descr="http://demaco.consob/ArchiflowWeb/images/indicator.gif">
          <a:extLst>
            <a:ext uri="{FF2B5EF4-FFF2-40B4-BE49-F238E27FC236}">
              <a16:creationId xmlns:a16="http://schemas.microsoft.com/office/drawing/2014/main" id="{00000000-0008-0000-0000-0000E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70" name="Immagine 1769" descr="http://demaco.consob/ArchiflowWeb/images/indicator.gif">
          <a:extLst>
            <a:ext uri="{FF2B5EF4-FFF2-40B4-BE49-F238E27FC236}">
              <a16:creationId xmlns:a16="http://schemas.microsoft.com/office/drawing/2014/main" id="{00000000-0008-0000-0000-0000E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71" name="Immagine 1770" descr="http://demaco.consob/ArchiflowWeb/images/indicator.gif">
          <a:extLst>
            <a:ext uri="{FF2B5EF4-FFF2-40B4-BE49-F238E27FC236}">
              <a16:creationId xmlns:a16="http://schemas.microsoft.com/office/drawing/2014/main" id="{00000000-0008-0000-0000-0000E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72" name="Immagine 1771" descr="http://demaco.consob/ArchiflowWeb/images/indicator.gif">
          <a:extLst>
            <a:ext uri="{FF2B5EF4-FFF2-40B4-BE49-F238E27FC236}">
              <a16:creationId xmlns:a16="http://schemas.microsoft.com/office/drawing/2014/main" id="{00000000-0008-0000-0000-0000E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73" name="Immagine 1772" descr="http://demaco.consob/ArchiflowWeb/images/indicator.gif">
          <a:extLst>
            <a:ext uri="{FF2B5EF4-FFF2-40B4-BE49-F238E27FC236}">
              <a16:creationId xmlns:a16="http://schemas.microsoft.com/office/drawing/2014/main" id="{00000000-0008-0000-0000-0000E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74" name="Immagine 1773" descr="http://demaco.consob/ArchiflowWeb/images/indicator.gif">
          <a:extLst>
            <a:ext uri="{FF2B5EF4-FFF2-40B4-BE49-F238E27FC236}">
              <a16:creationId xmlns:a16="http://schemas.microsoft.com/office/drawing/2014/main" id="{00000000-0008-0000-0000-0000E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75" name="Immagine 1774" descr="http://demaco.consob/ArchiflowWeb/images/indicator.gif">
          <a:extLst>
            <a:ext uri="{FF2B5EF4-FFF2-40B4-BE49-F238E27FC236}">
              <a16:creationId xmlns:a16="http://schemas.microsoft.com/office/drawing/2014/main" id="{00000000-0008-0000-0000-0000E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76" name="Immagine 1775" descr="http://demaco.consob/ArchiflowWeb/images/indicator.gif">
          <a:extLst>
            <a:ext uri="{FF2B5EF4-FFF2-40B4-BE49-F238E27FC236}">
              <a16:creationId xmlns:a16="http://schemas.microsoft.com/office/drawing/2014/main" id="{00000000-0008-0000-0000-0000F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77" name="Immagine 1776" descr="http://demaco.consob/ArchiflowWeb/images/indicator.gif">
          <a:extLst>
            <a:ext uri="{FF2B5EF4-FFF2-40B4-BE49-F238E27FC236}">
              <a16:creationId xmlns:a16="http://schemas.microsoft.com/office/drawing/2014/main" id="{00000000-0008-0000-0000-0000F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78" name="Immagine 1777" descr="http://demaco.consob/ArchiflowWeb/images/indicator.gif">
          <a:extLst>
            <a:ext uri="{FF2B5EF4-FFF2-40B4-BE49-F238E27FC236}">
              <a16:creationId xmlns:a16="http://schemas.microsoft.com/office/drawing/2014/main" id="{00000000-0008-0000-0000-0000F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79" name="Immagine 1778" descr="http://demaco.consob/ArchiflowWeb/images/indicator.gif">
          <a:extLst>
            <a:ext uri="{FF2B5EF4-FFF2-40B4-BE49-F238E27FC236}">
              <a16:creationId xmlns:a16="http://schemas.microsoft.com/office/drawing/2014/main" id="{00000000-0008-0000-0000-0000F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80" name="Immagine 1779" descr="http://demaco.consob/ArchiflowWeb/images/indicator.gif">
          <a:extLst>
            <a:ext uri="{FF2B5EF4-FFF2-40B4-BE49-F238E27FC236}">
              <a16:creationId xmlns:a16="http://schemas.microsoft.com/office/drawing/2014/main" id="{00000000-0008-0000-0000-0000F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81" name="Immagine 1780" descr="http://demaco.consob/ArchiflowWeb/images/indicator.gif">
          <a:extLst>
            <a:ext uri="{FF2B5EF4-FFF2-40B4-BE49-F238E27FC236}">
              <a16:creationId xmlns:a16="http://schemas.microsoft.com/office/drawing/2014/main" id="{00000000-0008-0000-0000-0000F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82" name="Immagine 1781" descr="http://demaco.consob/ArchiflowWeb/images/indicator.gif">
          <a:extLst>
            <a:ext uri="{FF2B5EF4-FFF2-40B4-BE49-F238E27FC236}">
              <a16:creationId xmlns:a16="http://schemas.microsoft.com/office/drawing/2014/main" id="{00000000-0008-0000-0000-0000F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83" name="Immagine 1782" descr="http://demaco.consob/ArchiflowWeb/images/indicator.gif">
          <a:extLst>
            <a:ext uri="{FF2B5EF4-FFF2-40B4-BE49-F238E27FC236}">
              <a16:creationId xmlns:a16="http://schemas.microsoft.com/office/drawing/2014/main" id="{00000000-0008-0000-0000-0000F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84" name="Immagine 1783" descr="http://demaco.consob/ArchiflowWeb/images/indicator.gif">
          <a:extLst>
            <a:ext uri="{FF2B5EF4-FFF2-40B4-BE49-F238E27FC236}">
              <a16:creationId xmlns:a16="http://schemas.microsoft.com/office/drawing/2014/main" id="{00000000-0008-0000-0000-0000F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85" name="Immagine 1784" descr="http://demaco.consob/ArchiflowWeb/images/indicator.gif">
          <a:extLst>
            <a:ext uri="{FF2B5EF4-FFF2-40B4-BE49-F238E27FC236}">
              <a16:creationId xmlns:a16="http://schemas.microsoft.com/office/drawing/2014/main" id="{00000000-0008-0000-0000-0000F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86" name="Immagine 1785" descr="http://demaco.consob/ArchiflowWeb/images/indicator.gif">
          <a:extLst>
            <a:ext uri="{FF2B5EF4-FFF2-40B4-BE49-F238E27FC236}">
              <a16:creationId xmlns:a16="http://schemas.microsoft.com/office/drawing/2014/main" id="{00000000-0008-0000-0000-0000F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87" name="Immagine 1786" descr="http://demaco.consob/ArchiflowWeb/images/indicator.gif">
          <a:extLst>
            <a:ext uri="{FF2B5EF4-FFF2-40B4-BE49-F238E27FC236}">
              <a16:creationId xmlns:a16="http://schemas.microsoft.com/office/drawing/2014/main" id="{00000000-0008-0000-0000-0000F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88" name="Immagine 1787" descr="http://demaco.consob/ArchiflowWeb/images/indicator.gif">
          <a:extLst>
            <a:ext uri="{FF2B5EF4-FFF2-40B4-BE49-F238E27FC236}">
              <a16:creationId xmlns:a16="http://schemas.microsoft.com/office/drawing/2014/main" id="{00000000-0008-0000-0000-0000F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89" name="Immagine 1788" descr="http://demaco.consob/ArchiflowWeb/images/indicator.gif">
          <a:extLst>
            <a:ext uri="{FF2B5EF4-FFF2-40B4-BE49-F238E27FC236}">
              <a16:creationId xmlns:a16="http://schemas.microsoft.com/office/drawing/2014/main" id="{00000000-0008-0000-0000-0000F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90" name="Immagine 1789" descr="http://demaco.consob/ArchiflowWeb/images/indicator.gif">
          <a:extLst>
            <a:ext uri="{FF2B5EF4-FFF2-40B4-BE49-F238E27FC236}">
              <a16:creationId xmlns:a16="http://schemas.microsoft.com/office/drawing/2014/main" id="{00000000-0008-0000-0000-0000F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91" name="Immagine 1790" descr="http://demaco.consob/ArchiflowWeb/images/indicator.gif">
          <a:extLst>
            <a:ext uri="{FF2B5EF4-FFF2-40B4-BE49-F238E27FC236}">
              <a16:creationId xmlns:a16="http://schemas.microsoft.com/office/drawing/2014/main" id="{00000000-0008-0000-0000-0000F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92" name="Immagine 1791" descr="http://demaco.consob/ArchiflowWeb/images/indicator.gif">
          <a:extLst>
            <a:ext uri="{FF2B5EF4-FFF2-40B4-BE49-F238E27FC236}">
              <a16:creationId xmlns:a16="http://schemas.microsoft.com/office/drawing/2014/main" id="{00000000-0008-0000-0000-00000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93" name="Immagine 1792" descr="http://demaco.consob/ArchiflowWeb/images/indicator.gif">
          <a:extLst>
            <a:ext uri="{FF2B5EF4-FFF2-40B4-BE49-F238E27FC236}">
              <a16:creationId xmlns:a16="http://schemas.microsoft.com/office/drawing/2014/main" id="{00000000-0008-0000-0000-00000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94" name="Immagine 1793" descr="http://demaco.consob/ArchiflowWeb/images/indicator.gif">
          <a:extLst>
            <a:ext uri="{FF2B5EF4-FFF2-40B4-BE49-F238E27FC236}">
              <a16:creationId xmlns:a16="http://schemas.microsoft.com/office/drawing/2014/main" id="{00000000-0008-0000-0000-00000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95" name="Immagine 1794" descr="http://demaco.consob/ArchiflowWeb/images/indicator.gif">
          <a:extLst>
            <a:ext uri="{FF2B5EF4-FFF2-40B4-BE49-F238E27FC236}">
              <a16:creationId xmlns:a16="http://schemas.microsoft.com/office/drawing/2014/main" id="{00000000-0008-0000-0000-00000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96" name="Immagine 1795" descr="http://demaco.consob/ArchiflowWeb/images/indicator.gif">
          <a:extLst>
            <a:ext uri="{FF2B5EF4-FFF2-40B4-BE49-F238E27FC236}">
              <a16:creationId xmlns:a16="http://schemas.microsoft.com/office/drawing/2014/main" id="{00000000-0008-0000-0000-00000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97" name="Immagine 1796" descr="http://demaco.consob/ArchiflowWeb/images/indicator.gif">
          <a:extLst>
            <a:ext uri="{FF2B5EF4-FFF2-40B4-BE49-F238E27FC236}">
              <a16:creationId xmlns:a16="http://schemas.microsoft.com/office/drawing/2014/main" id="{00000000-0008-0000-0000-00000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798" name="Immagine 1797" descr="http://demaco.consob/ArchiflowWeb/images/indicator.gif">
          <a:extLst>
            <a:ext uri="{FF2B5EF4-FFF2-40B4-BE49-F238E27FC236}">
              <a16:creationId xmlns:a16="http://schemas.microsoft.com/office/drawing/2014/main" id="{00000000-0008-0000-0000-00000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799" name="Immagine 1798" descr="http://demaco.consob/ArchiflowWeb/images/indicator.gif">
          <a:extLst>
            <a:ext uri="{FF2B5EF4-FFF2-40B4-BE49-F238E27FC236}">
              <a16:creationId xmlns:a16="http://schemas.microsoft.com/office/drawing/2014/main" id="{00000000-0008-0000-0000-00000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00" name="Immagine 1799" descr="http://demaco.consob/ArchiflowWeb/images/indicator.gif">
          <a:extLst>
            <a:ext uri="{FF2B5EF4-FFF2-40B4-BE49-F238E27FC236}">
              <a16:creationId xmlns:a16="http://schemas.microsoft.com/office/drawing/2014/main" id="{00000000-0008-0000-0000-00000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01" name="Immagine 1800" descr="http://demaco.consob/ArchiflowWeb/images/indicator.gif">
          <a:extLst>
            <a:ext uri="{FF2B5EF4-FFF2-40B4-BE49-F238E27FC236}">
              <a16:creationId xmlns:a16="http://schemas.microsoft.com/office/drawing/2014/main" id="{00000000-0008-0000-0000-00000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02" name="Immagine 1801" descr="http://demaco.consob/ArchiflowWeb/images/indicator.gif">
          <a:extLst>
            <a:ext uri="{FF2B5EF4-FFF2-40B4-BE49-F238E27FC236}">
              <a16:creationId xmlns:a16="http://schemas.microsoft.com/office/drawing/2014/main" id="{00000000-0008-0000-0000-00000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03" name="Immagine 1802" descr="http://demaco.consob/ArchiflowWeb/images/indicator.gif">
          <a:extLst>
            <a:ext uri="{FF2B5EF4-FFF2-40B4-BE49-F238E27FC236}">
              <a16:creationId xmlns:a16="http://schemas.microsoft.com/office/drawing/2014/main" id="{00000000-0008-0000-0000-00000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04" name="Immagine 1803" descr="http://demaco.consob/ArchiflowWeb/images/indicator.gif">
          <a:extLst>
            <a:ext uri="{FF2B5EF4-FFF2-40B4-BE49-F238E27FC236}">
              <a16:creationId xmlns:a16="http://schemas.microsoft.com/office/drawing/2014/main" id="{00000000-0008-0000-0000-00000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05" name="Immagine 1804" descr="http://demaco.consob/ArchiflowWeb/images/indicator.gif">
          <a:extLst>
            <a:ext uri="{FF2B5EF4-FFF2-40B4-BE49-F238E27FC236}">
              <a16:creationId xmlns:a16="http://schemas.microsoft.com/office/drawing/2014/main" id="{00000000-0008-0000-0000-00000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06" name="Immagine 1805" descr="http://demaco.consob/ArchiflowWeb/images/indicator.gif">
          <a:extLst>
            <a:ext uri="{FF2B5EF4-FFF2-40B4-BE49-F238E27FC236}">
              <a16:creationId xmlns:a16="http://schemas.microsoft.com/office/drawing/2014/main" id="{00000000-0008-0000-0000-00000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07" name="Immagine 1806" descr="http://demaco.consob/ArchiflowWeb/images/indicator.gif">
          <a:extLst>
            <a:ext uri="{FF2B5EF4-FFF2-40B4-BE49-F238E27FC236}">
              <a16:creationId xmlns:a16="http://schemas.microsoft.com/office/drawing/2014/main" id="{00000000-0008-0000-0000-00000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08" name="Immagine 1807" descr="http://demaco.consob/ArchiflowWeb/images/indicator.gif">
          <a:extLst>
            <a:ext uri="{FF2B5EF4-FFF2-40B4-BE49-F238E27FC236}">
              <a16:creationId xmlns:a16="http://schemas.microsoft.com/office/drawing/2014/main" id="{00000000-0008-0000-0000-00001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09" name="Immagine 1808" descr="http://demaco.consob/ArchiflowWeb/images/indicator.gif">
          <a:extLst>
            <a:ext uri="{FF2B5EF4-FFF2-40B4-BE49-F238E27FC236}">
              <a16:creationId xmlns:a16="http://schemas.microsoft.com/office/drawing/2014/main" id="{00000000-0008-0000-0000-00001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10" name="Immagine 1809" descr="http://demaco.consob/ArchiflowWeb/images/indicator.gif">
          <a:extLst>
            <a:ext uri="{FF2B5EF4-FFF2-40B4-BE49-F238E27FC236}">
              <a16:creationId xmlns:a16="http://schemas.microsoft.com/office/drawing/2014/main" id="{00000000-0008-0000-0000-00001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11" name="Immagine 1810" descr="http://demaco.consob/ArchiflowWeb/images/indicator.gif">
          <a:extLst>
            <a:ext uri="{FF2B5EF4-FFF2-40B4-BE49-F238E27FC236}">
              <a16:creationId xmlns:a16="http://schemas.microsoft.com/office/drawing/2014/main" id="{00000000-0008-0000-0000-00001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12" name="Immagine 1811" descr="http://demaco.consob/ArchiflowWeb/images/indicator.gif">
          <a:extLst>
            <a:ext uri="{FF2B5EF4-FFF2-40B4-BE49-F238E27FC236}">
              <a16:creationId xmlns:a16="http://schemas.microsoft.com/office/drawing/2014/main" id="{00000000-0008-0000-0000-00001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13" name="Immagine 1812" descr="http://demaco.consob/ArchiflowWeb/images/indicator.gif">
          <a:extLst>
            <a:ext uri="{FF2B5EF4-FFF2-40B4-BE49-F238E27FC236}">
              <a16:creationId xmlns:a16="http://schemas.microsoft.com/office/drawing/2014/main" id="{00000000-0008-0000-0000-00001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14" name="Immagine 1813" descr="http://demaco.consob/ArchiflowWeb/images/indicator.gif">
          <a:extLst>
            <a:ext uri="{FF2B5EF4-FFF2-40B4-BE49-F238E27FC236}">
              <a16:creationId xmlns:a16="http://schemas.microsoft.com/office/drawing/2014/main" id="{00000000-0008-0000-0000-00001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15" name="Immagine 1814" descr="http://demaco.consob/ArchiflowWeb/images/indicator.gif">
          <a:extLst>
            <a:ext uri="{FF2B5EF4-FFF2-40B4-BE49-F238E27FC236}">
              <a16:creationId xmlns:a16="http://schemas.microsoft.com/office/drawing/2014/main" id="{00000000-0008-0000-0000-00001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16" name="Immagine 1815" descr="http://demaco.consob/ArchiflowWeb/images/indicator.gif">
          <a:extLst>
            <a:ext uri="{FF2B5EF4-FFF2-40B4-BE49-F238E27FC236}">
              <a16:creationId xmlns:a16="http://schemas.microsoft.com/office/drawing/2014/main" id="{00000000-0008-0000-0000-00001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17" name="Immagine 1816" descr="http://demaco.consob/ArchiflowWeb/images/indicator.gif">
          <a:extLst>
            <a:ext uri="{FF2B5EF4-FFF2-40B4-BE49-F238E27FC236}">
              <a16:creationId xmlns:a16="http://schemas.microsoft.com/office/drawing/2014/main" id="{00000000-0008-0000-0000-00001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18" name="Immagine 1817" descr="http://demaco.consob/ArchiflowWeb/images/indicator.gif">
          <a:extLst>
            <a:ext uri="{FF2B5EF4-FFF2-40B4-BE49-F238E27FC236}">
              <a16:creationId xmlns:a16="http://schemas.microsoft.com/office/drawing/2014/main" id="{00000000-0008-0000-0000-00001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19" name="Immagine 1818" descr="http://demaco.consob/ArchiflowWeb/images/indicator.gif">
          <a:extLst>
            <a:ext uri="{FF2B5EF4-FFF2-40B4-BE49-F238E27FC236}">
              <a16:creationId xmlns:a16="http://schemas.microsoft.com/office/drawing/2014/main" id="{00000000-0008-0000-0000-00001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20" name="Immagine 1819" descr="http://demaco.consob/ArchiflowWeb/images/indicator.gif">
          <a:extLst>
            <a:ext uri="{FF2B5EF4-FFF2-40B4-BE49-F238E27FC236}">
              <a16:creationId xmlns:a16="http://schemas.microsoft.com/office/drawing/2014/main" id="{00000000-0008-0000-0000-00001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21" name="Immagine 1820" descr="http://demaco.consob/ArchiflowWeb/images/indicator.gif">
          <a:extLst>
            <a:ext uri="{FF2B5EF4-FFF2-40B4-BE49-F238E27FC236}">
              <a16:creationId xmlns:a16="http://schemas.microsoft.com/office/drawing/2014/main" id="{00000000-0008-0000-0000-00001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22" name="Immagine 1821" descr="http://demaco.consob/ArchiflowWeb/images/indicator.gif">
          <a:extLst>
            <a:ext uri="{FF2B5EF4-FFF2-40B4-BE49-F238E27FC236}">
              <a16:creationId xmlns:a16="http://schemas.microsoft.com/office/drawing/2014/main" id="{00000000-0008-0000-0000-00001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23" name="Immagine 1822" descr="http://demaco.consob/ArchiflowWeb/images/indicator.gif">
          <a:extLst>
            <a:ext uri="{FF2B5EF4-FFF2-40B4-BE49-F238E27FC236}">
              <a16:creationId xmlns:a16="http://schemas.microsoft.com/office/drawing/2014/main" id="{00000000-0008-0000-0000-00001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24" name="Immagine 1823" descr="http://demaco.consob/ArchiflowWeb/images/indicator.gif">
          <a:extLst>
            <a:ext uri="{FF2B5EF4-FFF2-40B4-BE49-F238E27FC236}">
              <a16:creationId xmlns:a16="http://schemas.microsoft.com/office/drawing/2014/main" id="{00000000-0008-0000-0000-00002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25" name="Immagine 1824" descr="http://demaco.consob/ArchiflowWeb/images/indicator.gif">
          <a:extLst>
            <a:ext uri="{FF2B5EF4-FFF2-40B4-BE49-F238E27FC236}">
              <a16:creationId xmlns:a16="http://schemas.microsoft.com/office/drawing/2014/main" id="{00000000-0008-0000-0000-00002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26" name="Immagine 1825" descr="http://demaco.consob/ArchiflowWeb/images/indicator.gif">
          <a:extLst>
            <a:ext uri="{FF2B5EF4-FFF2-40B4-BE49-F238E27FC236}">
              <a16:creationId xmlns:a16="http://schemas.microsoft.com/office/drawing/2014/main" id="{00000000-0008-0000-0000-00002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27" name="Immagine 1826" descr="http://demaco.consob/ArchiflowWeb/images/indicator.gif">
          <a:extLst>
            <a:ext uri="{FF2B5EF4-FFF2-40B4-BE49-F238E27FC236}">
              <a16:creationId xmlns:a16="http://schemas.microsoft.com/office/drawing/2014/main" id="{00000000-0008-0000-0000-00002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28" name="Immagine 1827" descr="http://demaco.consob/ArchiflowWeb/images/indicator.gif">
          <a:extLst>
            <a:ext uri="{FF2B5EF4-FFF2-40B4-BE49-F238E27FC236}">
              <a16:creationId xmlns:a16="http://schemas.microsoft.com/office/drawing/2014/main" id="{00000000-0008-0000-0000-00002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29" name="Immagine 1828" descr="http://demaco.consob/ArchiflowWeb/images/indicator.gif">
          <a:extLst>
            <a:ext uri="{FF2B5EF4-FFF2-40B4-BE49-F238E27FC236}">
              <a16:creationId xmlns:a16="http://schemas.microsoft.com/office/drawing/2014/main" id="{00000000-0008-0000-0000-00002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30" name="Immagine 1829" descr="http://demaco.consob/ArchiflowWeb/images/indicator.gif">
          <a:extLst>
            <a:ext uri="{FF2B5EF4-FFF2-40B4-BE49-F238E27FC236}">
              <a16:creationId xmlns:a16="http://schemas.microsoft.com/office/drawing/2014/main" id="{00000000-0008-0000-0000-00002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31" name="Immagine 1830" descr="http://demaco.consob/ArchiflowWeb/images/indicator.gif">
          <a:extLst>
            <a:ext uri="{FF2B5EF4-FFF2-40B4-BE49-F238E27FC236}">
              <a16:creationId xmlns:a16="http://schemas.microsoft.com/office/drawing/2014/main" id="{00000000-0008-0000-0000-00002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32" name="Immagine 1831" descr="http://demaco.consob/ArchiflowWeb/images/indicator.gif">
          <a:extLst>
            <a:ext uri="{FF2B5EF4-FFF2-40B4-BE49-F238E27FC236}">
              <a16:creationId xmlns:a16="http://schemas.microsoft.com/office/drawing/2014/main" id="{00000000-0008-0000-0000-00002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33" name="Immagine 1832" descr="http://demaco.consob/ArchiflowWeb/images/indicator.gif">
          <a:extLst>
            <a:ext uri="{FF2B5EF4-FFF2-40B4-BE49-F238E27FC236}">
              <a16:creationId xmlns:a16="http://schemas.microsoft.com/office/drawing/2014/main" id="{00000000-0008-0000-0000-00002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34" name="Immagine 1833" descr="http://demaco.consob/ArchiflowWeb/images/indicator.gif">
          <a:extLst>
            <a:ext uri="{FF2B5EF4-FFF2-40B4-BE49-F238E27FC236}">
              <a16:creationId xmlns:a16="http://schemas.microsoft.com/office/drawing/2014/main" id="{00000000-0008-0000-0000-00002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35" name="Immagine 1834" descr="http://demaco.consob/ArchiflowWeb/images/indicator.gif">
          <a:extLst>
            <a:ext uri="{FF2B5EF4-FFF2-40B4-BE49-F238E27FC236}">
              <a16:creationId xmlns:a16="http://schemas.microsoft.com/office/drawing/2014/main" id="{00000000-0008-0000-0000-00002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36" name="Immagine 1835" descr="http://demaco.consob/ArchiflowWeb/images/indicator.gif">
          <a:extLst>
            <a:ext uri="{FF2B5EF4-FFF2-40B4-BE49-F238E27FC236}">
              <a16:creationId xmlns:a16="http://schemas.microsoft.com/office/drawing/2014/main" id="{00000000-0008-0000-0000-00002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37" name="Immagine 1836" descr="http://demaco.consob/ArchiflowWeb/images/indicator.gif">
          <a:extLst>
            <a:ext uri="{FF2B5EF4-FFF2-40B4-BE49-F238E27FC236}">
              <a16:creationId xmlns:a16="http://schemas.microsoft.com/office/drawing/2014/main" id="{00000000-0008-0000-0000-00002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38" name="Immagine 1837" descr="http://demaco.consob/ArchiflowWeb/images/indicator.gif">
          <a:extLst>
            <a:ext uri="{FF2B5EF4-FFF2-40B4-BE49-F238E27FC236}">
              <a16:creationId xmlns:a16="http://schemas.microsoft.com/office/drawing/2014/main" id="{00000000-0008-0000-0000-00002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39" name="Immagine 1838" descr="http://demaco.consob/ArchiflowWeb/images/indicator.gif">
          <a:extLst>
            <a:ext uri="{FF2B5EF4-FFF2-40B4-BE49-F238E27FC236}">
              <a16:creationId xmlns:a16="http://schemas.microsoft.com/office/drawing/2014/main" id="{00000000-0008-0000-0000-00002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40" name="Immagine 1839" descr="http://demaco.consob/ArchiflowWeb/images/indicator.gif">
          <a:extLst>
            <a:ext uri="{FF2B5EF4-FFF2-40B4-BE49-F238E27FC236}">
              <a16:creationId xmlns:a16="http://schemas.microsoft.com/office/drawing/2014/main" id="{00000000-0008-0000-0000-00003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41" name="Immagine 1840" descr="http://demaco.consob/ArchiflowWeb/images/indicator.gif">
          <a:extLst>
            <a:ext uri="{FF2B5EF4-FFF2-40B4-BE49-F238E27FC236}">
              <a16:creationId xmlns:a16="http://schemas.microsoft.com/office/drawing/2014/main" id="{00000000-0008-0000-0000-00003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42" name="Immagine 1841" descr="http://demaco.consob/ArchiflowWeb/images/indicator.gif">
          <a:extLst>
            <a:ext uri="{FF2B5EF4-FFF2-40B4-BE49-F238E27FC236}">
              <a16:creationId xmlns:a16="http://schemas.microsoft.com/office/drawing/2014/main" id="{00000000-0008-0000-0000-00003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43" name="Immagine 1842" descr="http://demaco.consob/ArchiflowWeb/images/indicator.gif">
          <a:extLst>
            <a:ext uri="{FF2B5EF4-FFF2-40B4-BE49-F238E27FC236}">
              <a16:creationId xmlns:a16="http://schemas.microsoft.com/office/drawing/2014/main" id="{00000000-0008-0000-0000-00003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44" name="Immagine 1843" descr="http://demaco.consob/ArchiflowWeb/images/indicator.gif">
          <a:extLst>
            <a:ext uri="{FF2B5EF4-FFF2-40B4-BE49-F238E27FC236}">
              <a16:creationId xmlns:a16="http://schemas.microsoft.com/office/drawing/2014/main" id="{00000000-0008-0000-0000-00003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45" name="Immagine 1844" descr="http://demaco.consob/ArchiflowWeb/images/indicator.gif">
          <a:extLst>
            <a:ext uri="{FF2B5EF4-FFF2-40B4-BE49-F238E27FC236}">
              <a16:creationId xmlns:a16="http://schemas.microsoft.com/office/drawing/2014/main" id="{00000000-0008-0000-0000-00003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46" name="Immagine 1845" descr="http://demaco.consob/ArchiflowWeb/images/indicator.gif">
          <a:extLst>
            <a:ext uri="{FF2B5EF4-FFF2-40B4-BE49-F238E27FC236}">
              <a16:creationId xmlns:a16="http://schemas.microsoft.com/office/drawing/2014/main" id="{00000000-0008-0000-0000-00003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47" name="Immagine 1846" descr="http://demaco.consob/ArchiflowWeb/images/indicator.gif">
          <a:extLst>
            <a:ext uri="{FF2B5EF4-FFF2-40B4-BE49-F238E27FC236}">
              <a16:creationId xmlns:a16="http://schemas.microsoft.com/office/drawing/2014/main" id="{00000000-0008-0000-0000-00003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48" name="Immagine 1847" descr="http://demaco.consob/ArchiflowWeb/images/indicator.gif">
          <a:extLst>
            <a:ext uri="{FF2B5EF4-FFF2-40B4-BE49-F238E27FC236}">
              <a16:creationId xmlns:a16="http://schemas.microsoft.com/office/drawing/2014/main" id="{00000000-0008-0000-0000-00003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49" name="Immagine 1848" descr="http://demaco.consob/ArchiflowWeb/images/indicator.gif">
          <a:extLst>
            <a:ext uri="{FF2B5EF4-FFF2-40B4-BE49-F238E27FC236}">
              <a16:creationId xmlns:a16="http://schemas.microsoft.com/office/drawing/2014/main" id="{00000000-0008-0000-0000-00003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50" name="Immagine 1849" descr="http://demaco.consob/ArchiflowWeb/images/indicator.gif">
          <a:extLst>
            <a:ext uri="{FF2B5EF4-FFF2-40B4-BE49-F238E27FC236}">
              <a16:creationId xmlns:a16="http://schemas.microsoft.com/office/drawing/2014/main" id="{00000000-0008-0000-0000-00003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51" name="Immagine 1850" descr="http://demaco.consob/ArchiflowWeb/images/indicator.gif">
          <a:extLst>
            <a:ext uri="{FF2B5EF4-FFF2-40B4-BE49-F238E27FC236}">
              <a16:creationId xmlns:a16="http://schemas.microsoft.com/office/drawing/2014/main" id="{00000000-0008-0000-0000-00003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52" name="Immagine 1851" descr="http://demaco.consob/ArchiflowWeb/images/indicator.gif">
          <a:extLst>
            <a:ext uri="{FF2B5EF4-FFF2-40B4-BE49-F238E27FC236}">
              <a16:creationId xmlns:a16="http://schemas.microsoft.com/office/drawing/2014/main" id="{00000000-0008-0000-0000-00003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53" name="Immagine 1852" descr="http://demaco.consob/ArchiflowWeb/images/indicator.gif">
          <a:extLst>
            <a:ext uri="{FF2B5EF4-FFF2-40B4-BE49-F238E27FC236}">
              <a16:creationId xmlns:a16="http://schemas.microsoft.com/office/drawing/2014/main" id="{00000000-0008-0000-0000-00003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54" name="Immagine 1853" descr="http://demaco.consob/ArchiflowWeb/images/indicator.gif">
          <a:extLst>
            <a:ext uri="{FF2B5EF4-FFF2-40B4-BE49-F238E27FC236}">
              <a16:creationId xmlns:a16="http://schemas.microsoft.com/office/drawing/2014/main" id="{00000000-0008-0000-0000-00003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55" name="Immagine 1854" descr="http://demaco.consob/ArchiflowWeb/images/indicator.gif">
          <a:extLst>
            <a:ext uri="{FF2B5EF4-FFF2-40B4-BE49-F238E27FC236}">
              <a16:creationId xmlns:a16="http://schemas.microsoft.com/office/drawing/2014/main" id="{00000000-0008-0000-0000-00003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56" name="Immagine 1855" descr="http://demaco.consob/ArchiflowWeb/images/indicator.gif">
          <a:extLst>
            <a:ext uri="{FF2B5EF4-FFF2-40B4-BE49-F238E27FC236}">
              <a16:creationId xmlns:a16="http://schemas.microsoft.com/office/drawing/2014/main" id="{00000000-0008-0000-0000-00004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57" name="Immagine 1856" descr="http://demaco.consob/ArchiflowWeb/images/indicator.gif">
          <a:extLst>
            <a:ext uri="{FF2B5EF4-FFF2-40B4-BE49-F238E27FC236}">
              <a16:creationId xmlns:a16="http://schemas.microsoft.com/office/drawing/2014/main" id="{00000000-0008-0000-0000-00004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58" name="Immagine 1857" descr="http://demaco.consob/ArchiflowWeb/images/indicator.gif">
          <a:extLst>
            <a:ext uri="{FF2B5EF4-FFF2-40B4-BE49-F238E27FC236}">
              <a16:creationId xmlns:a16="http://schemas.microsoft.com/office/drawing/2014/main" id="{00000000-0008-0000-0000-00004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59" name="Immagine 1858" descr="http://demaco.consob/ArchiflowWeb/images/indicator.gif">
          <a:extLst>
            <a:ext uri="{FF2B5EF4-FFF2-40B4-BE49-F238E27FC236}">
              <a16:creationId xmlns:a16="http://schemas.microsoft.com/office/drawing/2014/main" id="{00000000-0008-0000-0000-00004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60" name="Immagine 1859" descr="http://demaco.consob/ArchiflowWeb/images/indicator.gif">
          <a:extLst>
            <a:ext uri="{FF2B5EF4-FFF2-40B4-BE49-F238E27FC236}">
              <a16:creationId xmlns:a16="http://schemas.microsoft.com/office/drawing/2014/main" id="{00000000-0008-0000-0000-00004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61" name="Immagine 1860" descr="http://demaco.consob/ArchiflowWeb/images/indicator.gif">
          <a:extLst>
            <a:ext uri="{FF2B5EF4-FFF2-40B4-BE49-F238E27FC236}">
              <a16:creationId xmlns:a16="http://schemas.microsoft.com/office/drawing/2014/main" id="{00000000-0008-0000-0000-00004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62" name="Immagine 1861" descr="http://demaco.consob/ArchiflowWeb/images/indicator.gif">
          <a:extLst>
            <a:ext uri="{FF2B5EF4-FFF2-40B4-BE49-F238E27FC236}">
              <a16:creationId xmlns:a16="http://schemas.microsoft.com/office/drawing/2014/main" id="{00000000-0008-0000-0000-00004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63" name="Immagine 1862" descr="http://demaco.consob/ArchiflowWeb/images/indicator.gif">
          <a:extLst>
            <a:ext uri="{FF2B5EF4-FFF2-40B4-BE49-F238E27FC236}">
              <a16:creationId xmlns:a16="http://schemas.microsoft.com/office/drawing/2014/main" id="{00000000-0008-0000-0000-00004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64" name="Immagine 1863" descr="http://demaco.consob/ArchiflowWeb/images/indicator.gif">
          <a:extLst>
            <a:ext uri="{FF2B5EF4-FFF2-40B4-BE49-F238E27FC236}">
              <a16:creationId xmlns:a16="http://schemas.microsoft.com/office/drawing/2014/main" id="{00000000-0008-0000-0000-00004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65" name="Immagine 1864" descr="http://demaco.consob/ArchiflowWeb/images/indicator.gif">
          <a:extLst>
            <a:ext uri="{FF2B5EF4-FFF2-40B4-BE49-F238E27FC236}">
              <a16:creationId xmlns:a16="http://schemas.microsoft.com/office/drawing/2014/main" id="{00000000-0008-0000-0000-00004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66" name="Immagine 1865" descr="http://demaco.consob/ArchiflowWeb/images/indicator.gif">
          <a:extLst>
            <a:ext uri="{FF2B5EF4-FFF2-40B4-BE49-F238E27FC236}">
              <a16:creationId xmlns:a16="http://schemas.microsoft.com/office/drawing/2014/main" id="{00000000-0008-0000-0000-00004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67" name="Immagine 1866" descr="http://demaco.consob/ArchiflowWeb/images/indicator.gif">
          <a:extLst>
            <a:ext uri="{FF2B5EF4-FFF2-40B4-BE49-F238E27FC236}">
              <a16:creationId xmlns:a16="http://schemas.microsoft.com/office/drawing/2014/main" id="{00000000-0008-0000-0000-00004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68" name="Immagine 1867" descr="http://demaco.consob/ArchiflowWeb/images/indicator.gif">
          <a:extLst>
            <a:ext uri="{FF2B5EF4-FFF2-40B4-BE49-F238E27FC236}">
              <a16:creationId xmlns:a16="http://schemas.microsoft.com/office/drawing/2014/main" id="{00000000-0008-0000-0000-00004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69" name="Immagine 1868" descr="http://demaco.consob/ArchiflowWeb/images/indicator.gif">
          <a:extLst>
            <a:ext uri="{FF2B5EF4-FFF2-40B4-BE49-F238E27FC236}">
              <a16:creationId xmlns:a16="http://schemas.microsoft.com/office/drawing/2014/main" id="{00000000-0008-0000-0000-00004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70" name="Immagine 1869" descr="http://demaco.consob/ArchiflowWeb/images/indicator.gif">
          <a:extLst>
            <a:ext uri="{FF2B5EF4-FFF2-40B4-BE49-F238E27FC236}">
              <a16:creationId xmlns:a16="http://schemas.microsoft.com/office/drawing/2014/main" id="{00000000-0008-0000-0000-00004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71" name="Immagine 1870" descr="http://demaco.consob/ArchiflowWeb/images/indicator.gif">
          <a:extLst>
            <a:ext uri="{FF2B5EF4-FFF2-40B4-BE49-F238E27FC236}">
              <a16:creationId xmlns:a16="http://schemas.microsoft.com/office/drawing/2014/main" id="{00000000-0008-0000-0000-00004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72" name="Immagine 1871" descr="http://demaco.consob/ArchiflowWeb/images/indicator.gif">
          <a:extLst>
            <a:ext uri="{FF2B5EF4-FFF2-40B4-BE49-F238E27FC236}">
              <a16:creationId xmlns:a16="http://schemas.microsoft.com/office/drawing/2014/main" id="{00000000-0008-0000-0000-00005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380</xdr:row>
      <xdr:rowOff>0</xdr:rowOff>
    </xdr:from>
    <xdr:to>
      <xdr:col>11</xdr:col>
      <xdr:colOff>152400</xdr:colOff>
      <xdr:row>380</xdr:row>
      <xdr:rowOff>152400</xdr:rowOff>
    </xdr:to>
    <xdr:pic>
      <xdr:nvPicPr>
        <xdr:cNvPr id="1873" name="Immagine 1872" descr="http://demaco.consob/ArchiflowWeb/images/indicator.gif">
          <a:extLst>
            <a:ext uri="{FF2B5EF4-FFF2-40B4-BE49-F238E27FC236}">
              <a16:creationId xmlns:a16="http://schemas.microsoft.com/office/drawing/2014/main" id="{00000000-0008-0000-0000-000051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380</xdr:row>
      <xdr:rowOff>0</xdr:rowOff>
    </xdr:from>
    <xdr:ext cx="152400" cy="152400"/>
    <xdr:pic>
      <xdr:nvPicPr>
        <xdr:cNvPr id="1874" name="Immagine 1873" descr="http://demaco.consob/ArchiflowWeb/images/indicator.gif">
          <a:extLst>
            <a:ext uri="{FF2B5EF4-FFF2-40B4-BE49-F238E27FC236}">
              <a16:creationId xmlns:a16="http://schemas.microsoft.com/office/drawing/2014/main" id="{00000000-0008-0000-0000-000052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75" name="Immagine 1874" descr="http://demaco.consob/ArchiflowWeb/images/indicator.gif">
          <a:extLst>
            <a:ext uri="{FF2B5EF4-FFF2-40B4-BE49-F238E27FC236}">
              <a16:creationId xmlns:a16="http://schemas.microsoft.com/office/drawing/2014/main" id="{00000000-0008-0000-0000-000053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76" name="Immagine 1875" descr="http://demaco.consob/ArchiflowWeb/images/indicator.gif">
          <a:extLst>
            <a:ext uri="{FF2B5EF4-FFF2-40B4-BE49-F238E27FC236}">
              <a16:creationId xmlns:a16="http://schemas.microsoft.com/office/drawing/2014/main" id="{00000000-0008-0000-0000-000054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1877" name="Immagine 1876" descr="http://demaco.consob/ArchiflowWeb/images/indicator.gif">
          <a:extLst>
            <a:ext uri="{FF2B5EF4-FFF2-40B4-BE49-F238E27FC236}">
              <a16:creationId xmlns:a16="http://schemas.microsoft.com/office/drawing/2014/main" id="{00000000-0008-0000-0000-000055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78" name="Immagine 1877" descr="http://demaco.consob/ArchiflowWeb/images/indicator.gif">
          <a:extLst>
            <a:ext uri="{FF2B5EF4-FFF2-40B4-BE49-F238E27FC236}">
              <a16:creationId xmlns:a16="http://schemas.microsoft.com/office/drawing/2014/main" id="{00000000-0008-0000-0000-000056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79" name="Immagine 1878" descr="http://demaco.consob/ArchiflowWeb/images/indicator.gif">
          <a:extLst>
            <a:ext uri="{FF2B5EF4-FFF2-40B4-BE49-F238E27FC236}">
              <a16:creationId xmlns:a16="http://schemas.microsoft.com/office/drawing/2014/main" id="{00000000-0008-0000-0000-00005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0" name="Immagine 1879" descr="http://demaco.consob/ArchiflowWeb/images/indicator.gif">
          <a:extLst>
            <a:ext uri="{FF2B5EF4-FFF2-40B4-BE49-F238E27FC236}">
              <a16:creationId xmlns:a16="http://schemas.microsoft.com/office/drawing/2014/main" id="{00000000-0008-0000-0000-00005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1" name="Immagine 1880" descr="http://demaco.consob/ArchiflowWeb/images/indicator.gif">
          <a:extLst>
            <a:ext uri="{FF2B5EF4-FFF2-40B4-BE49-F238E27FC236}">
              <a16:creationId xmlns:a16="http://schemas.microsoft.com/office/drawing/2014/main" id="{00000000-0008-0000-0000-00005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2" name="Immagine 1881" descr="http://demaco.consob/ArchiflowWeb/images/indicator.gif">
          <a:extLst>
            <a:ext uri="{FF2B5EF4-FFF2-40B4-BE49-F238E27FC236}">
              <a16:creationId xmlns:a16="http://schemas.microsoft.com/office/drawing/2014/main" id="{00000000-0008-0000-0000-00005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3" name="Immagine 1882" descr="http://demaco.consob/ArchiflowWeb/images/indicator.gif">
          <a:extLst>
            <a:ext uri="{FF2B5EF4-FFF2-40B4-BE49-F238E27FC236}">
              <a16:creationId xmlns:a16="http://schemas.microsoft.com/office/drawing/2014/main" id="{00000000-0008-0000-0000-00005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4" name="Immagine 1883" descr="http://demaco.consob/ArchiflowWeb/images/indicator.gif">
          <a:extLst>
            <a:ext uri="{FF2B5EF4-FFF2-40B4-BE49-F238E27FC236}">
              <a16:creationId xmlns:a16="http://schemas.microsoft.com/office/drawing/2014/main" id="{00000000-0008-0000-0000-00005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5" name="Immagine 1884" descr="http://demaco.consob/ArchiflowWeb/images/indicator.gif">
          <a:extLst>
            <a:ext uri="{FF2B5EF4-FFF2-40B4-BE49-F238E27FC236}">
              <a16:creationId xmlns:a16="http://schemas.microsoft.com/office/drawing/2014/main" id="{00000000-0008-0000-0000-00005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6" name="Immagine 1885" descr="http://demaco.consob/ArchiflowWeb/images/indicator.gif">
          <a:extLst>
            <a:ext uri="{FF2B5EF4-FFF2-40B4-BE49-F238E27FC236}">
              <a16:creationId xmlns:a16="http://schemas.microsoft.com/office/drawing/2014/main" id="{00000000-0008-0000-0000-00005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7" name="Immagine 1886" descr="http://demaco.consob/ArchiflowWeb/images/indicator.gif">
          <a:extLst>
            <a:ext uri="{FF2B5EF4-FFF2-40B4-BE49-F238E27FC236}">
              <a16:creationId xmlns:a16="http://schemas.microsoft.com/office/drawing/2014/main" id="{00000000-0008-0000-0000-00005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8" name="Immagine 1887" descr="http://demaco.consob/ArchiflowWeb/images/indicator.gif">
          <a:extLst>
            <a:ext uri="{FF2B5EF4-FFF2-40B4-BE49-F238E27FC236}">
              <a16:creationId xmlns:a16="http://schemas.microsoft.com/office/drawing/2014/main" id="{00000000-0008-0000-0000-00006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89" name="Immagine 1888" descr="http://demaco.consob/ArchiflowWeb/images/indicator.gif">
          <a:extLst>
            <a:ext uri="{FF2B5EF4-FFF2-40B4-BE49-F238E27FC236}">
              <a16:creationId xmlns:a16="http://schemas.microsoft.com/office/drawing/2014/main" id="{00000000-0008-0000-0000-00006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0" name="Immagine 1889" descr="http://demaco.consob/ArchiflowWeb/images/indicator.gif">
          <a:extLst>
            <a:ext uri="{FF2B5EF4-FFF2-40B4-BE49-F238E27FC236}">
              <a16:creationId xmlns:a16="http://schemas.microsoft.com/office/drawing/2014/main" id="{00000000-0008-0000-0000-00006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1" name="Immagine 1890" descr="http://demaco.consob/ArchiflowWeb/images/indicator.gif">
          <a:extLst>
            <a:ext uri="{FF2B5EF4-FFF2-40B4-BE49-F238E27FC236}">
              <a16:creationId xmlns:a16="http://schemas.microsoft.com/office/drawing/2014/main" id="{00000000-0008-0000-0000-00006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2" name="Immagine 1891" descr="http://demaco.consob/ArchiflowWeb/images/indicator.gif">
          <a:extLst>
            <a:ext uri="{FF2B5EF4-FFF2-40B4-BE49-F238E27FC236}">
              <a16:creationId xmlns:a16="http://schemas.microsoft.com/office/drawing/2014/main" id="{00000000-0008-0000-0000-00006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3" name="Immagine 1892" descr="http://demaco.consob/ArchiflowWeb/images/indicator.gif">
          <a:extLst>
            <a:ext uri="{FF2B5EF4-FFF2-40B4-BE49-F238E27FC236}">
              <a16:creationId xmlns:a16="http://schemas.microsoft.com/office/drawing/2014/main" id="{00000000-0008-0000-0000-00006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4" name="Immagine 1893" descr="http://demaco.consob/ArchiflowWeb/images/indicator.gif">
          <a:extLst>
            <a:ext uri="{FF2B5EF4-FFF2-40B4-BE49-F238E27FC236}">
              <a16:creationId xmlns:a16="http://schemas.microsoft.com/office/drawing/2014/main" id="{00000000-0008-0000-0000-00006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5" name="Immagine 1894" descr="http://demaco.consob/ArchiflowWeb/images/indicator.gif">
          <a:extLst>
            <a:ext uri="{FF2B5EF4-FFF2-40B4-BE49-F238E27FC236}">
              <a16:creationId xmlns:a16="http://schemas.microsoft.com/office/drawing/2014/main" id="{00000000-0008-0000-0000-00006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6" name="Immagine 1895" descr="http://demaco.consob/ArchiflowWeb/images/indicator.gif">
          <a:extLst>
            <a:ext uri="{FF2B5EF4-FFF2-40B4-BE49-F238E27FC236}">
              <a16:creationId xmlns:a16="http://schemas.microsoft.com/office/drawing/2014/main" id="{00000000-0008-0000-0000-00006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7" name="Immagine 1896" descr="http://demaco.consob/ArchiflowWeb/images/indicator.gif">
          <a:extLst>
            <a:ext uri="{FF2B5EF4-FFF2-40B4-BE49-F238E27FC236}">
              <a16:creationId xmlns:a16="http://schemas.microsoft.com/office/drawing/2014/main" id="{00000000-0008-0000-0000-00006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8" name="Immagine 1897" descr="http://demaco.consob/ArchiflowWeb/images/indicator.gif">
          <a:extLst>
            <a:ext uri="{FF2B5EF4-FFF2-40B4-BE49-F238E27FC236}">
              <a16:creationId xmlns:a16="http://schemas.microsoft.com/office/drawing/2014/main" id="{00000000-0008-0000-0000-00006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899" name="Immagine 1898" descr="http://demaco.consob/ArchiflowWeb/images/indicator.gif">
          <a:extLst>
            <a:ext uri="{FF2B5EF4-FFF2-40B4-BE49-F238E27FC236}">
              <a16:creationId xmlns:a16="http://schemas.microsoft.com/office/drawing/2014/main" id="{00000000-0008-0000-0000-00006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0" name="Immagine 1899" descr="http://demaco.consob/ArchiflowWeb/images/indicator.gif">
          <a:extLst>
            <a:ext uri="{FF2B5EF4-FFF2-40B4-BE49-F238E27FC236}">
              <a16:creationId xmlns:a16="http://schemas.microsoft.com/office/drawing/2014/main" id="{00000000-0008-0000-0000-00006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1" name="Immagine 1900" descr="http://demaco.consob/ArchiflowWeb/images/indicator.gif">
          <a:extLst>
            <a:ext uri="{FF2B5EF4-FFF2-40B4-BE49-F238E27FC236}">
              <a16:creationId xmlns:a16="http://schemas.microsoft.com/office/drawing/2014/main" id="{00000000-0008-0000-0000-00006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2" name="Immagine 1901" descr="http://demaco.consob/ArchiflowWeb/images/indicator.gif">
          <a:extLst>
            <a:ext uri="{FF2B5EF4-FFF2-40B4-BE49-F238E27FC236}">
              <a16:creationId xmlns:a16="http://schemas.microsoft.com/office/drawing/2014/main" id="{00000000-0008-0000-0000-00006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3" name="Immagine 1902" descr="http://demaco.consob/ArchiflowWeb/images/indicator.gif">
          <a:extLst>
            <a:ext uri="{FF2B5EF4-FFF2-40B4-BE49-F238E27FC236}">
              <a16:creationId xmlns:a16="http://schemas.microsoft.com/office/drawing/2014/main" id="{00000000-0008-0000-0000-00006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4" name="Immagine 1903" descr="http://demaco.consob/ArchiflowWeb/images/indicator.gif">
          <a:extLst>
            <a:ext uri="{FF2B5EF4-FFF2-40B4-BE49-F238E27FC236}">
              <a16:creationId xmlns:a16="http://schemas.microsoft.com/office/drawing/2014/main" id="{00000000-0008-0000-0000-00007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5" name="Immagine 1904" descr="http://demaco.consob/ArchiflowWeb/images/indicator.gif">
          <a:extLst>
            <a:ext uri="{FF2B5EF4-FFF2-40B4-BE49-F238E27FC236}">
              <a16:creationId xmlns:a16="http://schemas.microsoft.com/office/drawing/2014/main" id="{00000000-0008-0000-0000-00007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6" name="Immagine 1905" descr="http://demaco.consob/ArchiflowWeb/images/indicator.gif">
          <a:extLst>
            <a:ext uri="{FF2B5EF4-FFF2-40B4-BE49-F238E27FC236}">
              <a16:creationId xmlns:a16="http://schemas.microsoft.com/office/drawing/2014/main" id="{00000000-0008-0000-0000-00007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7" name="Immagine 1906" descr="http://demaco.consob/ArchiflowWeb/images/indicator.gif">
          <a:extLst>
            <a:ext uri="{FF2B5EF4-FFF2-40B4-BE49-F238E27FC236}">
              <a16:creationId xmlns:a16="http://schemas.microsoft.com/office/drawing/2014/main" id="{00000000-0008-0000-0000-00007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8" name="Immagine 1907" descr="http://demaco.consob/ArchiflowWeb/images/indicator.gif">
          <a:extLst>
            <a:ext uri="{FF2B5EF4-FFF2-40B4-BE49-F238E27FC236}">
              <a16:creationId xmlns:a16="http://schemas.microsoft.com/office/drawing/2014/main" id="{00000000-0008-0000-0000-00007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09" name="Immagine 1908" descr="http://demaco.consob/ArchiflowWeb/images/indicator.gif">
          <a:extLst>
            <a:ext uri="{FF2B5EF4-FFF2-40B4-BE49-F238E27FC236}">
              <a16:creationId xmlns:a16="http://schemas.microsoft.com/office/drawing/2014/main" id="{00000000-0008-0000-0000-00007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0" name="Immagine 1909" descr="http://demaco.consob/ArchiflowWeb/images/indicator.gif">
          <a:extLst>
            <a:ext uri="{FF2B5EF4-FFF2-40B4-BE49-F238E27FC236}">
              <a16:creationId xmlns:a16="http://schemas.microsoft.com/office/drawing/2014/main" id="{00000000-0008-0000-0000-00007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1" name="Immagine 1910" descr="http://demaco.consob/ArchiflowWeb/images/indicator.gif">
          <a:extLst>
            <a:ext uri="{FF2B5EF4-FFF2-40B4-BE49-F238E27FC236}">
              <a16:creationId xmlns:a16="http://schemas.microsoft.com/office/drawing/2014/main" id="{00000000-0008-0000-0000-00007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2" name="Immagine 1911" descr="http://demaco.consob/ArchiflowWeb/images/indicator.gif">
          <a:extLst>
            <a:ext uri="{FF2B5EF4-FFF2-40B4-BE49-F238E27FC236}">
              <a16:creationId xmlns:a16="http://schemas.microsoft.com/office/drawing/2014/main" id="{00000000-0008-0000-0000-00007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3" name="Immagine 1912" descr="http://demaco.consob/ArchiflowWeb/images/indicator.gif">
          <a:extLst>
            <a:ext uri="{FF2B5EF4-FFF2-40B4-BE49-F238E27FC236}">
              <a16:creationId xmlns:a16="http://schemas.microsoft.com/office/drawing/2014/main" id="{00000000-0008-0000-0000-00007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4" name="Immagine 1913" descr="http://demaco.consob/ArchiflowWeb/images/indicator.gif">
          <a:extLst>
            <a:ext uri="{FF2B5EF4-FFF2-40B4-BE49-F238E27FC236}">
              <a16:creationId xmlns:a16="http://schemas.microsoft.com/office/drawing/2014/main" id="{00000000-0008-0000-0000-00007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5" name="Immagine 1914" descr="http://demaco.consob/ArchiflowWeb/images/indicator.gif">
          <a:extLst>
            <a:ext uri="{FF2B5EF4-FFF2-40B4-BE49-F238E27FC236}">
              <a16:creationId xmlns:a16="http://schemas.microsoft.com/office/drawing/2014/main" id="{00000000-0008-0000-0000-00007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6" name="Immagine 1915" descr="http://demaco.consob/ArchiflowWeb/images/indicator.gif">
          <a:extLst>
            <a:ext uri="{FF2B5EF4-FFF2-40B4-BE49-F238E27FC236}">
              <a16:creationId xmlns:a16="http://schemas.microsoft.com/office/drawing/2014/main" id="{00000000-0008-0000-0000-00007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7" name="Immagine 1916" descr="http://demaco.consob/ArchiflowWeb/images/indicator.gif">
          <a:extLst>
            <a:ext uri="{FF2B5EF4-FFF2-40B4-BE49-F238E27FC236}">
              <a16:creationId xmlns:a16="http://schemas.microsoft.com/office/drawing/2014/main" id="{00000000-0008-0000-0000-00007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8" name="Immagine 1917" descr="http://demaco.consob/ArchiflowWeb/images/indicator.gif">
          <a:extLst>
            <a:ext uri="{FF2B5EF4-FFF2-40B4-BE49-F238E27FC236}">
              <a16:creationId xmlns:a16="http://schemas.microsoft.com/office/drawing/2014/main" id="{00000000-0008-0000-0000-00007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19" name="Immagine 1918" descr="http://demaco.consob/ArchiflowWeb/images/indicator.gif">
          <a:extLst>
            <a:ext uri="{FF2B5EF4-FFF2-40B4-BE49-F238E27FC236}">
              <a16:creationId xmlns:a16="http://schemas.microsoft.com/office/drawing/2014/main" id="{00000000-0008-0000-0000-00007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0" name="Immagine 1919" descr="http://demaco.consob/ArchiflowWeb/images/indicator.gif">
          <a:extLst>
            <a:ext uri="{FF2B5EF4-FFF2-40B4-BE49-F238E27FC236}">
              <a16:creationId xmlns:a16="http://schemas.microsoft.com/office/drawing/2014/main" id="{00000000-0008-0000-0000-00008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1" name="Immagine 1920" descr="http://demaco.consob/ArchiflowWeb/images/indicator.gif">
          <a:extLst>
            <a:ext uri="{FF2B5EF4-FFF2-40B4-BE49-F238E27FC236}">
              <a16:creationId xmlns:a16="http://schemas.microsoft.com/office/drawing/2014/main" id="{00000000-0008-0000-0000-00008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2" name="Immagine 1921" descr="http://demaco.consob/ArchiflowWeb/images/indicator.gif">
          <a:extLst>
            <a:ext uri="{FF2B5EF4-FFF2-40B4-BE49-F238E27FC236}">
              <a16:creationId xmlns:a16="http://schemas.microsoft.com/office/drawing/2014/main" id="{00000000-0008-0000-0000-00008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3" name="Immagine 1922" descr="http://demaco.consob/ArchiflowWeb/images/indicator.gif">
          <a:extLst>
            <a:ext uri="{FF2B5EF4-FFF2-40B4-BE49-F238E27FC236}">
              <a16:creationId xmlns:a16="http://schemas.microsoft.com/office/drawing/2014/main" id="{00000000-0008-0000-0000-00008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4" name="Immagine 1923" descr="http://demaco.consob/ArchiflowWeb/images/indicator.gif">
          <a:extLst>
            <a:ext uri="{FF2B5EF4-FFF2-40B4-BE49-F238E27FC236}">
              <a16:creationId xmlns:a16="http://schemas.microsoft.com/office/drawing/2014/main" id="{00000000-0008-0000-0000-00008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5" name="Immagine 1924" descr="http://demaco.consob/ArchiflowWeb/images/indicator.gif">
          <a:extLst>
            <a:ext uri="{FF2B5EF4-FFF2-40B4-BE49-F238E27FC236}">
              <a16:creationId xmlns:a16="http://schemas.microsoft.com/office/drawing/2014/main" id="{00000000-0008-0000-0000-00008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6" name="Immagine 1925" descr="http://demaco.consob/ArchiflowWeb/images/indicator.gif">
          <a:extLst>
            <a:ext uri="{FF2B5EF4-FFF2-40B4-BE49-F238E27FC236}">
              <a16:creationId xmlns:a16="http://schemas.microsoft.com/office/drawing/2014/main" id="{00000000-0008-0000-0000-00008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7" name="Immagine 1926" descr="http://demaco.consob/ArchiflowWeb/images/indicator.gif">
          <a:extLst>
            <a:ext uri="{FF2B5EF4-FFF2-40B4-BE49-F238E27FC236}">
              <a16:creationId xmlns:a16="http://schemas.microsoft.com/office/drawing/2014/main" id="{00000000-0008-0000-0000-00008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8" name="Immagine 1927" descr="http://demaco.consob/ArchiflowWeb/images/indicator.gif">
          <a:extLst>
            <a:ext uri="{FF2B5EF4-FFF2-40B4-BE49-F238E27FC236}">
              <a16:creationId xmlns:a16="http://schemas.microsoft.com/office/drawing/2014/main" id="{00000000-0008-0000-0000-00008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29" name="Immagine 1928" descr="http://demaco.consob/ArchiflowWeb/images/indicator.gif">
          <a:extLst>
            <a:ext uri="{FF2B5EF4-FFF2-40B4-BE49-F238E27FC236}">
              <a16:creationId xmlns:a16="http://schemas.microsoft.com/office/drawing/2014/main" id="{00000000-0008-0000-0000-00008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0" name="Immagine 1929" descr="http://demaco.consob/ArchiflowWeb/images/indicator.gif">
          <a:extLst>
            <a:ext uri="{FF2B5EF4-FFF2-40B4-BE49-F238E27FC236}">
              <a16:creationId xmlns:a16="http://schemas.microsoft.com/office/drawing/2014/main" id="{00000000-0008-0000-0000-00008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1" name="Immagine 1930" descr="http://demaco.consob/ArchiflowWeb/images/indicator.gif">
          <a:extLst>
            <a:ext uri="{FF2B5EF4-FFF2-40B4-BE49-F238E27FC236}">
              <a16:creationId xmlns:a16="http://schemas.microsoft.com/office/drawing/2014/main" id="{00000000-0008-0000-0000-00008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2" name="Immagine 1931" descr="http://demaco.consob/ArchiflowWeb/images/indicator.gif">
          <a:extLst>
            <a:ext uri="{FF2B5EF4-FFF2-40B4-BE49-F238E27FC236}">
              <a16:creationId xmlns:a16="http://schemas.microsoft.com/office/drawing/2014/main" id="{00000000-0008-0000-0000-00008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3" name="Immagine 1932" descr="http://demaco.consob/ArchiflowWeb/images/indicator.gif">
          <a:extLst>
            <a:ext uri="{FF2B5EF4-FFF2-40B4-BE49-F238E27FC236}">
              <a16:creationId xmlns:a16="http://schemas.microsoft.com/office/drawing/2014/main" id="{00000000-0008-0000-0000-00008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4" name="Immagine 1933" descr="http://demaco.consob/ArchiflowWeb/images/indicator.gif">
          <a:extLst>
            <a:ext uri="{FF2B5EF4-FFF2-40B4-BE49-F238E27FC236}">
              <a16:creationId xmlns:a16="http://schemas.microsoft.com/office/drawing/2014/main" id="{00000000-0008-0000-0000-00008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5" name="Immagine 1934" descr="http://demaco.consob/ArchiflowWeb/images/indicator.gif">
          <a:extLst>
            <a:ext uri="{FF2B5EF4-FFF2-40B4-BE49-F238E27FC236}">
              <a16:creationId xmlns:a16="http://schemas.microsoft.com/office/drawing/2014/main" id="{00000000-0008-0000-0000-00008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6" name="Immagine 1935" descr="http://demaco.consob/ArchiflowWeb/images/indicator.gif">
          <a:extLst>
            <a:ext uri="{FF2B5EF4-FFF2-40B4-BE49-F238E27FC236}">
              <a16:creationId xmlns:a16="http://schemas.microsoft.com/office/drawing/2014/main" id="{00000000-0008-0000-0000-00009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7" name="Immagine 1936" descr="http://demaco.consob/ArchiflowWeb/images/indicator.gif">
          <a:extLst>
            <a:ext uri="{FF2B5EF4-FFF2-40B4-BE49-F238E27FC236}">
              <a16:creationId xmlns:a16="http://schemas.microsoft.com/office/drawing/2014/main" id="{00000000-0008-0000-0000-00009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8" name="Immagine 1937" descr="http://demaco.consob/ArchiflowWeb/images/indicator.gif">
          <a:extLst>
            <a:ext uri="{FF2B5EF4-FFF2-40B4-BE49-F238E27FC236}">
              <a16:creationId xmlns:a16="http://schemas.microsoft.com/office/drawing/2014/main" id="{00000000-0008-0000-0000-00009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39" name="Immagine 1938" descr="http://demaco.consob/ArchiflowWeb/images/indicator.gif">
          <a:extLst>
            <a:ext uri="{FF2B5EF4-FFF2-40B4-BE49-F238E27FC236}">
              <a16:creationId xmlns:a16="http://schemas.microsoft.com/office/drawing/2014/main" id="{00000000-0008-0000-0000-00009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0" name="Immagine 1939" descr="http://demaco.consob/ArchiflowWeb/images/indicator.gif">
          <a:extLst>
            <a:ext uri="{FF2B5EF4-FFF2-40B4-BE49-F238E27FC236}">
              <a16:creationId xmlns:a16="http://schemas.microsoft.com/office/drawing/2014/main" id="{00000000-0008-0000-0000-00009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1" name="Immagine 1940" descr="http://demaco.consob/ArchiflowWeb/images/indicator.gif">
          <a:extLst>
            <a:ext uri="{FF2B5EF4-FFF2-40B4-BE49-F238E27FC236}">
              <a16:creationId xmlns:a16="http://schemas.microsoft.com/office/drawing/2014/main" id="{00000000-0008-0000-0000-00009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2" name="Immagine 1941" descr="http://demaco.consob/ArchiflowWeb/images/indicator.gif">
          <a:extLst>
            <a:ext uri="{FF2B5EF4-FFF2-40B4-BE49-F238E27FC236}">
              <a16:creationId xmlns:a16="http://schemas.microsoft.com/office/drawing/2014/main" id="{00000000-0008-0000-0000-00009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3" name="Immagine 1942" descr="http://demaco.consob/ArchiflowWeb/images/indicator.gif">
          <a:extLst>
            <a:ext uri="{FF2B5EF4-FFF2-40B4-BE49-F238E27FC236}">
              <a16:creationId xmlns:a16="http://schemas.microsoft.com/office/drawing/2014/main" id="{00000000-0008-0000-0000-00009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4" name="Immagine 1943" descr="http://demaco.consob/ArchiflowWeb/images/indicator.gif">
          <a:extLst>
            <a:ext uri="{FF2B5EF4-FFF2-40B4-BE49-F238E27FC236}">
              <a16:creationId xmlns:a16="http://schemas.microsoft.com/office/drawing/2014/main" id="{00000000-0008-0000-0000-00009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5" name="Immagine 1944" descr="http://demaco.consob/ArchiflowWeb/images/indicator.gif">
          <a:extLst>
            <a:ext uri="{FF2B5EF4-FFF2-40B4-BE49-F238E27FC236}">
              <a16:creationId xmlns:a16="http://schemas.microsoft.com/office/drawing/2014/main" id="{00000000-0008-0000-0000-00009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6" name="Immagine 1945" descr="http://demaco.consob/ArchiflowWeb/images/indicator.gif">
          <a:extLst>
            <a:ext uri="{FF2B5EF4-FFF2-40B4-BE49-F238E27FC236}">
              <a16:creationId xmlns:a16="http://schemas.microsoft.com/office/drawing/2014/main" id="{00000000-0008-0000-0000-00009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7" name="Immagine 1946" descr="http://demaco.consob/ArchiflowWeb/images/indicator.gif">
          <a:extLst>
            <a:ext uri="{FF2B5EF4-FFF2-40B4-BE49-F238E27FC236}">
              <a16:creationId xmlns:a16="http://schemas.microsoft.com/office/drawing/2014/main" id="{00000000-0008-0000-0000-00009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8" name="Immagine 1947" descr="http://demaco.consob/ArchiflowWeb/images/indicator.gif">
          <a:extLst>
            <a:ext uri="{FF2B5EF4-FFF2-40B4-BE49-F238E27FC236}">
              <a16:creationId xmlns:a16="http://schemas.microsoft.com/office/drawing/2014/main" id="{00000000-0008-0000-0000-00009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49" name="Immagine 1948" descr="http://demaco.consob/ArchiflowWeb/images/indicator.gif">
          <a:extLst>
            <a:ext uri="{FF2B5EF4-FFF2-40B4-BE49-F238E27FC236}">
              <a16:creationId xmlns:a16="http://schemas.microsoft.com/office/drawing/2014/main" id="{00000000-0008-0000-0000-00009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0" name="Immagine 1949" descr="http://demaco.consob/ArchiflowWeb/images/indicator.gif">
          <a:extLst>
            <a:ext uri="{FF2B5EF4-FFF2-40B4-BE49-F238E27FC236}">
              <a16:creationId xmlns:a16="http://schemas.microsoft.com/office/drawing/2014/main" id="{00000000-0008-0000-0000-00009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1" name="Immagine 1950" descr="http://demaco.consob/ArchiflowWeb/images/indicator.gif">
          <a:extLst>
            <a:ext uri="{FF2B5EF4-FFF2-40B4-BE49-F238E27FC236}">
              <a16:creationId xmlns:a16="http://schemas.microsoft.com/office/drawing/2014/main" id="{00000000-0008-0000-0000-00009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2" name="Immagine 1951" descr="http://demaco.consob/ArchiflowWeb/images/indicator.gif">
          <a:extLst>
            <a:ext uri="{FF2B5EF4-FFF2-40B4-BE49-F238E27FC236}">
              <a16:creationId xmlns:a16="http://schemas.microsoft.com/office/drawing/2014/main" id="{00000000-0008-0000-0000-0000A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3" name="Immagine 1952" descr="http://demaco.consob/ArchiflowWeb/images/indicator.gif">
          <a:extLst>
            <a:ext uri="{FF2B5EF4-FFF2-40B4-BE49-F238E27FC236}">
              <a16:creationId xmlns:a16="http://schemas.microsoft.com/office/drawing/2014/main" id="{00000000-0008-0000-0000-0000A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4" name="Immagine 1953" descr="http://demaco.consob/ArchiflowWeb/images/indicator.gif">
          <a:extLst>
            <a:ext uri="{FF2B5EF4-FFF2-40B4-BE49-F238E27FC236}">
              <a16:creationId xmlns:a16="http://schemas.microsoft.com/office/drawing/2014/main" id="{00000000-0008-0000-0000-0000A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5" name="Immagine 1954" descr="http://demaco.consob/ArchiflowWeb/images/indicator.gif">
          <a:extLst>
            <a:ext uri="{FF2B5EF4-FFF2-40B4-BE49-F238E27FC236}">
              <a16:creationId xmlns:a16="http://schemas.microsoft.com/office/drawing/2014/main" id="{00000000-0008-0000-0000-0000A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6" name="Immagine 1955" descr="http://demaco.consob/ArchiflowWeb/images/indicator.gif">
          <a:extLst>
            <a:ext uri="{FF2B5EF4-FFF2-40B4-BE49-F238E27FC236}">
              <a16:creationId xmlns:a16="http://schemas.microsoft.com/office/drawing/2014/main" id="{00000000-0008-0000-0000-0000A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7" name="Immagine 1956" descr="http://demaco.consob/ArchiflowWeb/images/indicator.gif">
          <a:extLst>
            <a:ext uri="{FF2B5EF4-FFF2-40B4-BE49-F238E27FC236}">
              <a16:creationId xmlns:a16="http://schemas.microsoft.com/office/drawing/2014/main" id="{00000000-0008-0000-0000-0000A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8" name="Immagine 1957" descr="http://demaco.consob/ArchiflowWeb/images/indicator.gif">
          <a:extLst>
            <a:ext uri="{FF2B5EF4-FFF2-40B4-BE49-F238E27FC236}">
              <a16:creationId xmlns:a16="http://schemas.microsoft.com/office/drawing/2014/main" id="{00000000-0008-0000-0000-0000A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59" name="Immagine 1958" descr="http://demaco.consob/ArchiflowWeb/images/indicator.gif">
          <a:extLst>
            <a:ext uri="{FF2B5EF4-FFF2-40B4-BE49-F238E27FC236}">
              <a16:creationId xmlns:a16="http://schemas.microsoft.com/office/drawing/2014/main" id="{00000000-0008-0000-0000-0000A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0" name="Immagine 1959" descr="http://demaco.consob/ArchiflowWeb/images/indicator.gif">
          <a:extLst>
            <a:ext uri="{FF2B5EF4-FFF2-40B4-BE49-F238E27FC236}">
              <a16:creationId xmlns:a16="http://schemas.microsoft.com/office/drawing/2014/main" id="{00000000-0008-0000-0000-0000A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1" name="Immagine 1960" descr="http://demaco.consob/ArchiflowWeb/images/indicator.gif">
          <a:extLst>
            <a:ext uri="{FF2B5EF4-FFF2-40B4-BE49-F238E27FC236}">
              <a16:creationId xmlns:a16="http://schemas.microsoft.com/office/drawing/2014/main" id="{00000000-0008-0000-0000-0000A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2" name="Immagine 1961" descr="http://demaco.consob/ArchiflowWeb/images/indicator.gif">
          <a:extLst>
            <a:ext uri="{FF2B5EF4-FFF2-40B4-BE49-F238E27FC236}">
              <a16:creationId xmlns:a16="http://schemas.microsoft.com/office/drawing/2014/main" id="{00000000-0008-0000-0000-0000A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3" name="Immagine 1962" descr="http://demaco.consob/ArchiflowWeb/images/indicator.gif">
          <a:extLst>
            <a:ext uri="{FF2B5EF4-FFF2-40B4-BE49-F238E27FC236}">
              <a16:creationId xmlns:a16="http://schemas.microsoft.com/office/drawing/2014/main" id="{00000000-0008-0000-0000-0000A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4" name="Immagine 1963" descr="http://demaco.consob/ArchiflowWeb/images/indicator.gif">
          <a:extLst>
            <a:ext uri="{FF2B5EF4-FFF2-40B4-BE49-F238E27FC236}">
              <a16:creationId xmlns:a16="http://schemas.microsoft.com/office/drawing/2014/main" id="{00000000-0008-0000-0000-0000A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5" name="Immagine 1964" descr="http://demaco.consob/ArchiflowWeb/images/indicator.gif">
          <a:extLst>
            <a:ext uri="{FF2B5EF4-FFF2-40B4-BE49-F238E27FC236}">
              <a16:creationId xmlns:a16="http://schemas.microsoft.com/office/drawing/2014/main" id="{00000000-0008-0000-0000-0000A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6" name="Immagine 1965" descr="http://demaco.consob/ArchiflowWeb/images/indicator.gif">
          <a:extLst>
            <a:ext uri="{FF2B5EF4-FFF2-40B4-BE49-F238E27FC236}">
              <a16:creationId xmlns:a16="http://schemas.microsoft.com/office/drawing/2014/main" id="{00000000-0008-0000-0000-0000A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7" name="Immagine 1966" descr="http://demaco.consob/ArchiflowWeb/images/indicator.gif">
          <a:extLst>
            <a:ext uri="{FF2B5EF4-FFF2-40B4-BE49-F238E27FC236}">
              <a16:creationId xmlns:a16="http://schemas.microsoft.com/office/drawing/2014/main" id="{00000000-0008-0000-0000-0000A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8" name="Immagine 1967" descr="http://demaco.consob/ArchiflowWeb/images/indicator.gif">
          <a:extLst>
            <a:ext uri="{FF2B5EF4-FFF2-40B4-BE49-F238E27FC236}">
              <a16:creationId xmlns:a16="http://schemas.microsoft.com/office/drawing/2014/main" id="{00000000-0008-0000-0000-0000B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69" name="Immagine 1968" descr="http://demaco.consob/ArchiflowWeb/images/indicator.gif">
          <a:extLst>
            <a:ext uri="{FF2B5EF4-FFF2-40B4-BE49-F238E27FC236}">
              <a16:creationId xmlns:a16="http://schemas.microsoft.com/office/drawing/2014/main" id="{00000000-0008-0000-0000-0000B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0" name="Immagine 1969" descr="http://demaco.consob/ArchiflowWeb/images/indicator.gif">
          <a:extLst>
            <a:ext uri="{FF2B5EF4-FFF2-40B4-BE49-F238E27FC236}">
              <a16:creationId xmlns:a16="http://schemas.microsoft.com/office/drawing/2014/main" id="{00000000-0008-0000-0000-0000B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1" name="Immagine 1970" descr="http://demaco.consob/ArchiflowWeb/images/indicator.gif">
          <a:extLst>
            <a:ext uri="{FF2B5EF4-FFF2-40B4-BE49-F238E27FC236}">
              <a16:creationId xmlns:a16="http://schemas.microsoft.com/office/drawing/2014/main" id="{00000000-0008-0000-0000-0000B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2" name="Immagine 1971" descr="http://demaco.consob/ArchiflowWeb/images/indicator.gif">
          <a:extLst>
            <a:ext uri="{FF2B5EF4-FFF2-40B4-BE49-F238E27FC236}">
              <a16:creationId xmlns:a16="http://schemas.microsoft.com/office/drawing/2014/main" id="{00000000-0008-0000-0000-0000B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3" name="Immagine 1972" descr="http://demaco.consob/ArchiflowWeb/images/indicator.gif">
          <a:extLst>
            <a:ext uri="{FF2B5EF4-FFF2-40B4-BE49-F238E27FC236}">
              <a16:creationId xmlns:a16="http://schemas.microsoft.com/office/drawing/2014/main" id="{00000000-0008-0000-0000-0000B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4" name="Immagine 1973" descr="http://demaco.consob/ArchiflowWeb/images/indicator.gif">
          <a:extLst>
            <a:ext uri="{FF2B5EF4-FFF2-40B4-BE49-F238E27FC236}">
              <a16:creationId xmlns:a16="http://schemas.microsoft.com/office/drawing/2014/main" id="{00000000-0008-0000-0000-0000B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5" name="Immagine 1974" descr="http://demaco.consob/ArchiflowWeb/images/indicator.gif">
          <a:extLst>
            <a:ext uri="{FF2B5EF4-FFF2-40B4-BE49-F238E27FC236}">
              <a16:creationId xmlns:a16="http://schemas.microsoft.com/office/drawing/2014/main" id="{00000000-0008-0000-0000-0000B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6" name="Immagine 1975" descr="http://demaco.consob/ArchiflowWeb/images/indicator.gif">
          <a:extLst>
            <a:ext uri="{FF2B5EF4-FFF2-40B4-BE49-F238E27FC236}">
              <a16:creationId xmlns:a16="http://schemas.microsoft.com/office/drawing/2014/main" id="{00000000-0008-0000-0000-0000B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7" name="Immagine 1976" descr="http://demaco.consob/ArchiflowWeb/images/indicator.gif">
          <a:extLst>
            <a:ext uri="{FF2B5EF4-FFF2-40B4-BE49-F238E27FC236}">
              <a16:creationId xmlns:a16="http://schemas.microsoft.com/office/drawing/2014/main" id="{00000000-0008-0000-0000-0000B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8" name="Immagine 1977" descr="http://demaco.consob/ArchiflowWeb/images/indicator.gif">
          <a:extLst>
            <a:ext uri="{FF2B5EF4-FFF2-40B4-BE49-F238E27FC236}">
              <a16:creationId xmlns:a16="http://schemas.microsoft.com/office/drawing/2014/main" id="{00000000-0008-0000-0000-0000B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79" name="Immagine 1978" descr="http://demaco.consob/ArchiflowWeb/images/indicator.gif">
          <a:extLst>
            <a:ext uri="{FF2B5EF4-FFF2-40B4-BE49-F238E27FC236}">
              <a16:creationId xmlns:a16="http://schemas.microsoft.com/office/drawing/2014/main" id="{00000000-0008-0000-0000-0000B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0" name="Immagine 1979" descr="http://demaco.consob/ArchiflowWeb/images/indicator.gif">
          <a:extLst>
            <a:ext uri="{FF2B5EF4-FFF2-40B4-BE49-F238E27FC236}">
              <a16:creationId xmlns:a16="http://schemas.microsoft.com/office/drawing/2014/main" id="{00000000-0008-0000-0000-0000B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1" name="Immagine 1980" descr="http://demaco.consob/ArchiflowWeb/images/indicator.gif">
          <a:extLst>
            <a:ext uri="{FF2B5EF4-FFF2-40B4-BE49-F238E27FC236}">
              <a16:creationId xmlns:a16="http://schemas.microsoft.com/office/drawing/2014/main" id="{00000000-0008-0000-0000-0000B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2" name="Immagine 1981" descr="http://demaco.consob/ArchiflowWeb/images/indicator.gif">
          <a:extLst>
            <a:ext uri="{FF2B5EF4-FFF2-40B4-BE49-F238E27FC236}">
              <a16:creationId xmlns:a16="http://schemas.microsoft.com/office/drawing/2014/main" id="{00000000-0008-0000-0000-0000B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3" name="Immagine 1982" descr="http://demaco.consob/ArchiflowWeb/images/indicator.gif">
          <a:extLst>
            <a:ext uri="{FF2B5EF4-FFF2-40B4-BE49-F238E27FC236}">
              <a16:creationId xmlns:a16="http://schemas.microsoft.com/office/drawing/2014/main" id="{00000000-0008-0000-0000-0000B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4" name="Immagine 1983" descr="http://demaco.consob/ArchiflowWeb/images/indicator.gif">
          <a:extLst>
            <a:ext uri="{FF2B5EF4-FFF2-40B4-BE49-F238E27FC236}">
              <a16:creationId xmlns:a16="http://schemas.microsoft.com/office/drawing/2014/main" id="{00000000-0008-0000-0000-0000C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5" name="Immagine 1984" descr="http://demaco.consob/ArchiflowWeb/images/indicator.gif">
          <a:extLst>
            <a:ext uri="{FF2B5EF4-FFF2-40B4-BE49-F238E27FC236}">
              <a16:creationId xmlns:a16="http://schemas.microsoft.com/office/drawing/2014/main" id="{00000000-0008-0000-0000-0000C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6" name="Immagine 1985" descr="http://demaco.consob/ArchiflowWeb/images/indicator.gif">
          <a:extLst>
            <a:ext uri="{FF2B5EF4-FFF2-40B4-BE49-F238E27FC236}">
              <a16:creationId xmlns:a16="http://schemas.microsoft.com/office/drawing/2014/main" id="{00000000-0008-0000-0000-0000C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7" name="Immagine 1986" descr="http://demaco.consob/ArchiflowWeb/images/indicator.gif">
          <a:extLst>
            <a:ext uri="{FF2B5EF4-FFF2-40B4-BE49-F238E27FC236}">
              <a16:creationId xmlns:a16="http://schemas.microsoft.com/office/drawing/2014/main" id="{00000000-0008-0000-0000-0000C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8" name="Immagine 1987" descr="http://demaco.consob/ArchiflowWeb/images/indicator.gif">
          <a:extLst>
            <a:ext uri="{FF2B5EF4-FFF2-40B4-BE49-F238E27FC236}">
              <a16:creationId xmlns:a16="http://schemas.microsoft.com/office/drawing/2014/main" id="{00000000-0008-0000-0000-0000C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89" name="Immagine 1988" descr="http://demaco.consob/ArchiflowWeb/images/indicator.gif">
          <a:extLst>
            <a:ext uri="{FF2B5EF4-FFF2-40B4-BE49-F238E27FC236}">
              <a16:creationId xmlns:a16="http://schemas.microsoft.com/office/drawing/2014/main" id="{00000000-0008-0000-0000-0000C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0" name="Immagine 1989" descr="http://demaco.consob/ArchiflowWeb/images/indicator.gif">
          <a:extLst>
            <a:ext uri="{FF2B5EF4-FFF2-40B4-BE49-F238E27FC236}">
              <a16:creationId xmlns:a16="http://schemas.microsoft.com/office/drawing/2014/main" id="{00000000-0008-0000-0000-0000C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1" name="Immagine 1990" descr="http://demaco.consob/ArchiflowWeb/images/indicator.gif">
          <a:extLst>
            <a:ext uri="{FF2B5EF4-FFF2-40B4-BE49-F238E27FC236}">
              <a16:creationId xmlns:a16="http://schemas.microsoft.com/office/drawing/2014/main" id="{00000000-0008-0000-0000-0000C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2" name="Immagine 1991" descr="http://demaco.consob/ArchiflowWeb/images/indicator.gif">
          <a:extLst>
            <a:ext uri="{FF2B5EF4-FFF2-40B4-BE49-F238E27FC236}">
              <a16:creationId xmlns:a16="http://schemas.microsoft.com/office/drawing/2014/main" id="{00000000-0008-0000-0000-0000C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3" name="Immagine 1992" descr="http://demaco.consob/ArchiflowWeb/images/indicator.gif">
          <a:extLst>
            <a:ext uri="{FF2B5EF4-FFF2-40B4-BE49-F238E27FC236}">
              <a16:creationId xmlns:a16="http://schemas.microsoft.com/office/drawing/2014/main" id="{00000000-0008-0000-0000-0000C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4" name="Immagine 1993" descr="http://demaco.consob/ArchiflowWeb/images/indicator.gif">
          <a:extLst>
            <a:ext uri="{FF2B5EF4-FFF2-40B4-BE49-F238E27FC236}">
              <a16:creationId xmlns:a16="http://schemas.microsoft.com/office/drawing/2014/main" id="{00000000-0008-0000-0000-0000C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5" name="Immagine 1994" descr="http://demaco.consob/ArchiflowWeb/images/indicator.gif">
          <a:extLst>
            <a:ext uri="{FF2B5EF4-FFF2-40B4-BE49-F238E27FC236}">
              <a16:creationId xmlns:a16="http://schemas.microsoft.com/office/drawing/2014/main" id="{00000000-0008-0000-0000-0000C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6" name="Immagine 1995" descr="http://demaco.consob/ArchiflowWeb/images/indicator.gif">
          <a:extLst>
            <a:ext uri="{FF2B5EF4-FFF2-40B4-BE49-F238E27FC236}">
              <a16:creationId xmlns:a16="http://schemas.microsoft.com/office/drawing/2014/main" id="{00000000-0008-0000-0000-0000C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7" name="Immagine 1996" descr="http://demaco.consob/ArchiflowWeb/images/indicator.gif">
          <a:extLst>
            <a:ext uri="{FF2B5EF4-FFF2-40B4-BE49-F238E27FC236}">
              <a16:creationId xmlns:a16="http://schemas.microsoft.com/office/drawing/2014/main" id="{00000000-0008-0000-0000-0000C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8" name="Immagine 1997" descr="http://demaco.consob/ArchiflowWeb/images/indicator.gif">
          <a:extLst>
            <a:ext uri="{FF2B5EF4-FFF2-40B4-BE49-F238E27FC236}">
              <a16:creationId xmlns:a16="http://schemas.microsoft.com/office/drawing/2014/main" id="{00000000-0008-0000-0000-0000C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1999" name="Immagine 1998" descr="http://demaco.consob/ArchiflowWeb/images/indicator.gif">
          <a:extLst>
            <a:ext uri="{FF2B5EF4-FFF2-40B4-BE49-F238E27FC236}">
              <a16:creationId xmlns:a16="http://schemas.microsoft.com/office/drawing/2014/main" id="{00000000-0008-0000-0000-0000C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0" name="Immagine 1999" descr="http://demaco.consob/ArchiflowWeb/images/indicator.gif">
          <a:extLst>
            <a:ext uri="{FF2B5EF4-FFF2-40B4-BE49-F238E27FC236}">
              <a16:creationId xmlns:a16="http://schemas.microsoft.com/office/drawing/2014/main" id="{00000000-0008-0000-0000-0000D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1" name="Immagine 2000" descr="http://demaco.consob/ArchiflowWeb/images/indicator.gif">
          <a:extLst>
            <a:ext uri="{FF2B5EF4-FFF2-40B4-BE49-F238E27FC236}">
              <a16:creationId xmlns:a16="http://schemas.microsoft.com/office/drawing/2014/main" id="{00000000-0008-0000-0000-0000D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2" name="Immagine 2001" descr="http://demaco.consob/ArchiflowWeb/images/indicator.gif">
          <a:extLst>
            <a:ext uri="{FF2B5EF4-FFF2-40B4-BE49-F238E27FC236}">
              <a16:creationId xmlns:a16="http://schemas.microsoft.com/office/drawing/2014/main" id="{00000000-0008-0000-0000-0000D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3" name="Immagine 2002" descr="http://demaco.consob/ArchiflowWeb/images/indicator.gif">
          <a:extLst>
            <a:ext uri="{FF2B5EF4-FFF2-40B4-BE49-F238E27FC236}">
              <a16:creationId xmlns:a16="http://schemas.microsoft.com/office/drawing/2014/main" id="{00000000-0008-0000-0000-0000D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4" name="Immagine 2003" descr="http://demaco.consob/ArchiflowWeb/images/indicator.gif">
          <a:extLst>
            <a:ext uri="{FF2B5EF4-FFF2-40B4-BE49-F238E27FC236}">
              <a16:creationId xmlns:a16="http://schemas.microsoft.com/office/drawing/2014/main" id="{00000000-0008-0000-0000-0000D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5" name="Immagine 2004" descr="http://demaco.consob/ArchiflowWeb/images/indicator.gif">
          <a:extLst>
            <a:ext uri="{FF2B5EF4-FFF2-40B4-BE49-F238E27FC236}">
              <a16:creationId xmlns:a16="http://schemas.microsoft.com/office/drawing/2014/main" id="{00000000-0008-0000-0000-0000D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6" name="Immagine 2005" descr="http://demaco.consob/ArchiflowWeb/images/indicator.gif">
          <a:extLst>
            <a:ext uri="{FF2B5EF4-FFF2-40B4-BE49-F238E27FC236}">
              <a16:creationId xmlns:a16="http://schemas.microsoft.com/office/drawing/2014/main" id="{00000000-0008-0000-0000-0000D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7" name="Immagine 2006" descr="http://demaco.consob/ArchiflowWeb/images/indicator.gif">
          <a:extLst>
            <a:ext uri="{FF2B5EF4-FFF2-40B4-BE49-F238E27FC236}">
              <a16:creationId xmlns:a16="http://schemas.microsoft.com/office/drawing/2014/main" id="{00000000-0008-0000-0000-0000D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8" name="Immagine 2007" descr="http://demaco.consob/ArchiflowWeb/images/indicator.gif">
          <a:extLst>
            <a:ext uri="{FF2B5EF4-FFF2-40B4-BE49-F238E27FC236}">
              <a16:creationId xmlns:a16="http://schemas.microsoft.com/office/drawing/2014/main" id="{00000000-0008-0000-0000-0000D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09" name="Immagine 2008" descr="http://demaco.consob/ArchiflowWeb/images/indicator.gif">
          <a:extLst>
            <a:ext uri="{FF2B5EF4-FFF2-40B4-BE49-F238E27FC236}">
              <a16:creationId xmlns:a16="http://schemas.microsoft.com/office/drawing/2014/main" id="{00000000-0008-0000-0000-0000D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0" name="Immagine 2009" descr="http://demaco.consob/ArchiflowWeb/images/indicator.gif">
          <a:extLst>
            <a:ext uri="{FF2B5EF4-FFF2-40B4-BE49-F238E27FC236}">
              <a16:creationId xmlns:a16="http://schemas.microsoft.com/office/drawing/2014/main" id="{00000000-0008-0000-0000-0000D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1" name="Immagine 2010" descr="http://demaco.consob/ArchiflowWeb/images/indicator.gif">
          <a:extLst>
            <a:ext uri="{FF2B5EF4-FFF2-40B4-BE49-F238E27FC236}">
              <a16:creationId xmlns:a16="http://schemas.microsoft.com/office/drawing/2014/main" id="{00000000-0008-0000-0000-0000D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2" name="Immagine 2011" descr="http://demaco.consob/ArchiflowWeb/images/indicator.gif">
          <a:extLst>
            <a:ext uri="{FF2B5EF4-FFF2-40B4-BE49-F238E27FC236}">
              <a16:creationId xmlns:a16="http://schemas.microsoft.com/office/drawing/2014/main" id="{00000000-0008-0000-0000-0000D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3" name="Immagine 2012" descr="http://demaco.consob/ArchiflowWeb/images/indicator.gif">
          <a:extLst>
            <a:ext uri="{FF2B5EF4-FFF2-40B4-BE49-F238E27FC236}">
              <a16:creationId xmlns:a16="http://schemas.microsoft.com/office/drawing/2014/main" id="{00000000-0008-0000-0000-0000D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4" name="Immagine 2013" descr="http://demaco.consob/ArchiflowWeb/images/indicator.gif">
          <a:extLst>
            <a:ext uri="{FF2B5EF4-FFF2-40B4-BE49-F238E27FC236}">
              <a16:creationId xmlns:a16="http://schemas.microsoft.com/office/drawing/2014/main" id="{00000000-0008-0000-0000-0000D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5" name="Immagine 2014" descr="http://demaco.consob/ArchiflowWeb/images/indicator.gif">
          <a:extLst>
            <a:ext uri="{FF2B5EF4-FFF2-40B4-BE49-F238E27FC236}">
              <a16:creationId xmlns:a16="http://schemas.microsoft.com/office/drawing/2014/main" id="{00000000-0008-0000-0000-0000D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6" name="Immagine 2015" descr="http://demaco.consob/ArchiflowWeb/images/indicator.gif">
          <a:extLst>
            <a:ext uri="{FF2B5EF4-FFF2-40B4-BE49-F238E27FC236}">
              <a16:creationId xmlns:a16="http://schemas.microsoft.com/office/drawing/2014/main" id="{00000000-0008-0000-0000-0000E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7" name="Immagine 2016" descr="http://demaco.consob/ArchiflowWeb/images/indicator.gif">
          <a:extLst>
            <a:ext uri="{FF2B5EF4-FFF2-40B4-BE49-F238E27FC236}">
              <a16:creationId xmlns:a16="http://schemas.microsoft.com/office/drawing/2014/main" id="{00000000-0008-0000-0000-0000E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8" name="Immagine 2017" descr="http://demaco.consob/ArchiflowWeb/images/indicator.gif">
          <a:extLst>
            <a:ext uri="{FF2B5EF4-FFF2-40B4-BE49-F238E27FC236}">
              <a16:creationId xmlns:a16="http://schemas.microsoft.com/office/drawing/2014/main" id="{00000000-0008-0000-0000-0000E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19" name="Immagine 2018" descr="http://demaco.consob/ArchiflowWeb/images/indicator.gif">
          <a:extLst>
            <a:ext uri="{FF2B5EF4-FFF2-40B4-BE49-F238E27FC236}">
              <a16:creationId xmlns:a16="http://schemas.microsoft.com/office/drawing/2014/main" id="{00000000-0008-0000-0000-0000E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0" name="Immagine 2019" descr="http://demaco.consob/ArchiflowWeb/images/indicator.gif">
          <a:extLst>
            <a:ext uri="{FF2B5EF4-FFF2-40B4-BE49-F238E27FC236}">
              <a16:creationId xmlns:a16="http://schemas.microsoft.com/office/drawing/2014/main" id="{00000000-0008-0000-0000-0000E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1" name="Immagine 2020" descr="http://demaco.consob/ArchiflowWeb/images/indicator.gif">
          <a:extLst>
            <a:ext uri="{FF2B5EF4-FFF2-40B4-BE49-F238E27FC236}">
              <a16:creationId xmlns:a16="http://schemas.microsoft.com/office/drawing/2014/main" id="{00000000-0008-0000-0000-0000E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2" name="Immagine 2021" descr="http://demaco.consob/ArchiflowWeb/images/indicator.gif">
          <a:extLst>
            <a:ext uri="{FF2B5EF4-FFF2-40B4-BE49-F238E27FC236}">
              <a16:creationId xmlns:a16="http://schemas.microsoft.com/office/drawing/2014/main" id="{00000000-0008-0000-0000-0000E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3" name="Immagine 2022" descr="http://demaco.consob/ArchiflowWeb/images/indicator.gif">
          <a:extLst>
            <a:ext uri="{FF2B5EF4-FFF2-40B4-BE49-F238E27FC236}">
              <a16:creationId xmlns:a16="http://schemas.microsoft.com/office/drawing/2014/main" id="{00000000-0008-0000-0000-0000E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4" name="Immagine 2023" descr="http://demaco.consob/ArchiflowWeb/images/indicator.gif">
          <a:extLst>
            <a:ext uri="{FF2B5EF4-FFF2-40B4-BE49-F238E27FC236}">
              <a16:creationId xmlns:a16="http://schemas.microsoft.com/office/drawing/2014/main" id="{00000000-0008-0000-0000-0000E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5" name="Immagine 2024" descr="http://demaco.consob/ArchiflowWeb/images/indicator.gif">
          <a:extLst>
            <a:ext uri="{FF2B5EF4-FFF2-40B4-BE49-F238E27FC236}">
              <a16:creationId xmlns:a16="http://schemas.microsoft.com/office/drawing/2014/main" id="{00000000-0008-0000-0000-0000E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6" name="Immagine 2025" descr="http://demaco.consob/ArchiflowWeb/images/indicator.gif">
          <a:extLst>
            <a:ext uri="{FF2B5EF4-FFF2-40B4-BE49-F238E27FC236}">
              <a16:creationId xmlns:a16="http://schemas.microsoft.com/office/drawing/2014/main" id="{00000000-0008-0000-0000-0000E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7" name="Immagine 2026" descr="http://demaco.consob/ArchiflowWeb/images/indicator.gif">
          <a:extLst>
            <a:ext uri="{FF2B5EF4-FFF2-40B4-BE49-F238E27FC236}">
              <a16:creationId xmlns:a16="http://schemas.microsoft.com/office/drawing/2014/main" id="{00000000-0008-0000-0000-0000E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8" name="Immagine 2027" descr="http://demaco.consob/ArchiflowWeb/images/indicator.gif">
          <a:extLst>
            <a:ext uri="{FF2B5EF4-FFF2-40B4-BE49-F238E27FC236}">
              <a16:creationId xmlns:a16="http://schemas.microsoft.com/office/drawing/2014/main" id="{00000000-0008-0000-0000-0000E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29" name="Immagine 2028" descr="http://demaco.consob/ArchiflowWeb/images/indicator.gif">
          <a:extLst>
            <a:ext uri="{FF2B5EF4-FFF2-40B4-BE49-F238E27FC236}">
              <a16:creationId xmlns:a16="http://schemas.microsoft.com/office/drawing/2014/main" id="{00000000-0008-0000-0000-0000E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0" name="Immagine 2029" descr="http://demaco.consob/ArchiflowWeb/images/indicator.gif">
          <a:extLst>
            <a:ext uri="{FF2B5EF4-FFF2-40B4-BE49-F238E27FC236}">
              <a16:creationId xmlns:a16="http://schemas.microsoft.com/office/drawing/2014/main" id="{00000000-0008-0000-0000-0000E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1" name="Immagine 2030" descr="http://demaco.consob/ArchiflowWeb/images/indicator.gif">
          <a:extLst>
            <a:ext uri="{FF2B5EF4-FFF2-40B4-BE49-F238E27FC236}">
              <a16:creationId xmlns:a16="http://schemas.microsoft.com/office/drawing/2014/main" id="{00000000-0008-0000-0000-0000E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2" name="Immagine 2031" descr="http://demaco.consob/ArchiflowWeb/images/indicator.gif">
          <a:extLst>
            <a:ext uri="{FF2B5EF4-FFF2-40B4-BE49-F238E27FC236}">
              <a16:creationId xmlns:a16="http://schemas.microsoft.com/office/drawing/2014/main" id="{00000000-0008-0000-0000-0000F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3" name="Immagine 2032" descr="http://demaco.consob/ArchiflowWeb/images/indicator.gif">
          <a:extLst>
            <a:ext uri="{FF2B5EF4-FFF2-40B4-BE49-F238E27FC236}">
              <a16:creationId xmlns:a16="http://schemas.microsoft.com/office/drawing/2014/main" id="{00000000-0008-0000-0000-0000F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4" name="Immagine 2033" descr="http://demaco.consob/ArchiflowWeb/images/indicator.gif">
          <a:extLst>
            <a:ext uri="{FF2B5EF4-FFF2-40B4-BE49-F238E27FC236}">
              <a16:creationId xmlns:a16="http://schemas.microsoft.com/office/drawing/2014/main" id="{00000000-0008-0000-0000-0000F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5" name="Immagine 2034" descr="http://demaco.consob/ArchiflowWeb/images/indicator.gif">
          <a:extLst>
            <a:ext uri="{FF2B5EF4-FFF2-40B4-BE49-F238E27FC236}">
              <a16:creationId xmlns:a16="http://schemas.microsoft.com/office/drawing/2014/main" id="{00000000-0008-0000-0000-0000F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6" name="Immagine 2035" descr="http://demaco.consob/ArchiflowWeb/images/indicator.gif">
          <a:extLst>
            <a:ext uri="{FF2B5EF4-FFF2-40B4-BE49-F238E27FC236}">
              <a16:creationId xmlns:a16="http://schemas.microsoft.com/office/drawing/2014/main" id="{00000000-0008-0000-0000-0000F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7" name="Immagine 2036" descr="http://demaco.consob/ArchiflowWeb/images/indicator.gif">
          <a:extLst>
            <a:ext uri="{FF2B5EF4-FFF2-40B4-BE49-F238E27FC236}">
              <a16:creationId xmlns:a16="http://schemas.microsoft.com/office/drawing/2014/main" id="{00000000-0008-0000-0000-0000F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8" name="Immagine 2037" descr="http://demaco.consob/ArchiflowWeb/images/indicator.gif">
          <a:extLst>
            <a:ext uri="{FF2B5EF4-FFF2-40B4-BE49-F238E27FC236}">
              <a16:creationId xmlns:a16="http://schemas.microsoft.com/office/drawing/2014/main" id="{00000000-0008-0000-0000-0000F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39" name="Immagine 2038" descr="http://demaco.consob/ArchiflowWeb/images/indicator.gif">
          <a:extLst>
            <a:ext uri="{FF2B5EF4-FFF2-40B4-BE49-F238E27FC236}">
              <a16:creationId xmlns:a16="http://schemas.microsoft.com/office/drawing/2014/main" id="{00000000-0008-0000-0000-0000F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0" name="Immagine 2039" descr="http://demaco.consob/ArchiflowWeb/images/indicator.gif">
          <a:extLst>
            <a:ext uri="{FF2B5EF4-FFF2-40B4-BE49-F238E27FC236}">
              <a16:creationId xmlns:a16="http://schemas.microsoft.com/office/drawing/2014/main" id="{00000000-0008-0000-0000-0000F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1" name="Immagine 2040" descr="http://demaco.consob/ArchiflowWeb/images/indicator.gif">
          <a:extLst>
            <a:ext uri="{FF2B5EF4-FFF2-40B4-BE49-F238E27FC236}">
              <a16:creationId xmlns:a16="http://schemas.microsoft.com/office/drawing/2014/main" id="{00000000-0008-0000-0000-0000F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2" name="Immagine 2041" descr="http://demaco.consob/ArchiflowWeb/images/indicator.gif">
          <a:extLst>
            <a:ext uri="{FF2B5EF4-FFF2-40B4-BE49-F238E27FC236}">
              <a16:creationId xmlns:a16="http://schemas.microsoft.com/office/drawing/2014/main" id="{00000000-0008-0000-0000-0000F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3" name="Immagine 2042" descr="http://demaco.consob/ArchiflowWeb/images/indicator.gif">
          <a:extLst>
            <a:ext uri="{FF2B5EF4-FFF2-40B4-BE49-F238E27FC236}">
              <a16:creationId xmlns:a16="http://schemas.microsoft.com/office/drawing/2014/main" id="{00000000-0008-0000-0000-0000F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4" name="Immagine 2043" descr="http://demaco.consob/ArchiflowWeb/images/indicator.gif">
          <a:extLst>
            <a:ext uri="{FF2B5EF4-FFF2-40B4-BE49-F238E27FC236}">
              <a16:creationId xmlns:a16="http://schemas.microsoft.com/office/drawing/2014/main" id="{00000000-0008-0000-0000-0000F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5" name="Immagine 2044" descr="http://demaco.consob/ArchiflowWeb/images/indicator.gif">
          <a:extLst>
            <a:ext uri="{FF2B5EF4-FFF2-40B4-BE49-F238E27FC236}">
              <a16:creationId xmlns:a16="http://schemas.microsoft.com/office/drawing/2014/main" id="{00000000-0008-0000-0000-0000F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6" name="Immagine 2045" descr="http://demaco.consob/ArchiflowWeb/images/indicator.gif">
          <a:extLst>
            <a:ext uri="{FF2B5EF4-FFF2-40B4-BE49-F238E27FC236}">
              <a16:creationId xmlns:a16="http://schemas.microsoft.com/office/drawing/2014/main" id="{00000000-0008-0000-0000-0000F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7" name="Immagine 2046" descr="http://demaco.consob/ArchiflowWeb/images/indicator.gif">
          <a:extLst>
            <a:ext uri="{FF2B5EF4-FFF2-40B4-BE49-F238E27FC236}">
              <a16:creationId xmlns:a16="http://schemas.microsoft.com/office/drawing/2014/main" id="{00000000-0008-0000-0000-0000F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8" name="Immagine 2047" descr="http://demaco.consob/ArchiflowWeb/images/indicator.gif">
          <a:extLst>
            <a:ext uri="{FF2B5EF4-FFF2-40B4-BE49-F238E27FC236}">
              <a16:creationId xmlns:a16="http://schemas.microsoft.com/office/drawing/2014/main" id="{00000000-0008-0000-0000-00000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49" name="Immagine 2048" descr="http://demaco.consob/ArchiflowWeb/images/indicator.gif">
          <a:extLst>
            <a:ext uri="{FF2B5EF4-FFF2-40B4-BE49-F238E27FC236}">
              <a16:creationId xmlns:a16="http://schemas.microsoft.com/office/drawing/2014/main" id="{00000000-0008-0000-0000-00000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50" name="Immagine 2049" descr="http://demaco.consob/ArchiflowWeb/images/indicator.gif">
          <a:extLst>
            <a:ext uri="{FF2B5EF4-FFF2-40B4-BE49-F238E27FC236}">
              <a16:creationId xmlns:a16="http://schemas.microsoft.com/office/drawing/2014/main" id="{00000000-0008-0000-0000-000002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51" name="Immagine 2050" descr="http://demaco.consob/ArchiflowWeb/images/indicator.gif">
          <a:extLst>
            <a:ext uri="{FF2B5EF4-FFF2-40B4-BE49-F238E27FC236}">
              <a16:creationId xmlns:a16="http://schemas.microsoft.com/office/drawing/2014/main" id="{00000000-0008-0000-0000-000003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52" name="Immagine 2051" descr="http://demaco.consob/ArchiflowWeb/images/indicator.gif">
          <a:extLst>
            <a:ext uri="{FF2B5EF4-FFF2-40B4-BE49-F238E27FC236}">
              <a16:creationId xmlns:a16="http://schemas.microsoft.com/office/drawing/2014/main" id="{00000000-0008-0000-0000-000004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53" name="Immagine 2052" descr="http://demaco.consob/ArchiflowWeb/images/indicator.gif">
          <a:extLst>
            <a:ext uri="{FF2B5EF4-FFF2-40B4-BE49-F238E27FC236}">
              <a16:creationId xmlns:a16="http://schemas.microsoft.com/office/drawing/2014/main" id="{00000000-0008-0000-0000-00000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775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54" name="Immagine 2053" descr="http://demaco.consob/ArchiflowWeb/images/indicator.gif">
          <a:extLst>
            <a:ext uri="{FF2B5EF4-FFF2-40B4-BE49-F238E27FC236}">
              <a16:creationId xmlns:a16="http://schemas.microsoft.com/office/drawing/2014/main" id="{00000000-0008-0000-0000-00000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775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55" name="Immagine 2054" descr="http://demaco.consob/ArchiflowWeb/images/indicator.gif">
          <a:extLst>
            <a:ext uri="{FF2B5EF4-FFF2-40B4-BE49-F238E27FC236}">
              <a16:creationId xmlns:a16="http://schemas.microsoft.com/office/drawing/2014/main" id="{00000000-0008-0000-0000-00000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775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56" name="Immagine 2055" descr="http://demaco.consob/ArchiflowWeb/images/indicator.gif">
          <a:extLst>
            <a:ext uri="{FF2B5EF4-FFF2-40B4-BE49-F238E27FC236}">
              <a16:creationId xmlns:a16="http://schemas.microsoft.com/office/drawing/2014/main" id="{00000000-0008-0000-0000-00000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775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57" name="Immagine 2056" descr="http://demaco.consob/ArchiflowWeb/images/indicator.gif">
          <a:extLst>
            <a:ext uri="{FF2B5EF4-FFF2-40B4-BE49-F238E27FC236}">
              <a16:creationId xmlns:a16="http://schemas.microsoft.com/office/drawing/2014/main" id="{00000000-0008-0000-0000-00000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58" name="Immagine 2057" descr="http://demaco.consob/ArchiflowWeb/images/indicator.gif">
          <a:extLst>
            <a:ext uri="{FF2B5EF4-FFF2-40B4-BE49-F238E27FC236}">
              <a16:creationId xmlns:a16="http://schemas.microsoft.com/office/drawing/2014/main" id="{00000000-0008-0000-0000-00000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59" name="Immagine 2058" descr="http://demaco.consob/ArchiflowWeb/images/indicator.gif">
          <a:extLst>
            <a:ext uri="{FF2B5EF4-FFF2-40B4-BE49-F238E27FC236}">
              <a16:creationId xmlns:a16="http://schemas.microsoft.com/office/drawing/2014/main" id="{00000000-0008-0000-0000-00000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60" name="Immagine 2059" descr="http://demaco.consob/ArchiflowWeb/images/indicator.gif">
          <a:extLst>
            <a:ext uri="{FF2B5EF4-FFF2-40B4-BE49-F238E27FC236}">
              <a16:creationId xmlns:a16="http://schemas.microsoft.com/office/drawing/2014/main" id="{00000000-0008-0000-0000-00000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61" name="Immagine 2060" descr="http://demaco.consob/ArchiflowWeb/images/indicator.gif">
          <a:extLst>
            <a:ext uri="{FF2B5EF4-FFF2-40B4-BE49-F238E27FC236}">
              <a16:creationId xmlns:a16="http://schemas.microsoft.com/office/drawing/2014/main" id="{00000000-0008-0000-0000-00000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62" name="Immagine 2061" descr="http://demaco.consob/ArchiflowWeb/images/indicator.gif">
          <a:extLst>
            <a:ext uri="{FF2B5EF4-FFF2-40B4-BE49-F238E27FC236}">
              <a16:creationId xmlns:a16="http://schemas.microsoft.com/office/drawing/2014/main" id="{00000000-0008-0000-0000-00000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63" name="Immagine 2062" descr="http://demaco.consob/ArchiflowWeb/images/indicator.gif">
          <a:extLst>
            <a:ext uri="{FF2B5EF4-FFF2-40B4-BE49-F238E27FC236}">
              <a16:creationId xmlns:a16="http://schemas.microsoft.com/office/drawing/2014/main" id="{00000000-0008-0000-0000-00000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64" name="Immagine 2063" descr="http://demaco.consob/ArchiflowWeb/images/indicator.gif">
          <a:extLst>
            <a:ext uri="{FF2B5EF4-FFF2-40B4-BE49-F238E27FC236}">
              <a16:creationId xmlns:a16="http://schemas.microsoft.com/office/drawing/2014/main" id="{00000000-0008-0000-0000-00001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65" name="Immagine 2064" descr="http://demaco.consob/ArchiflowWeb/images/indicator.gif">
          <a:extLst>
            <a:ext uri="{FF2B5EF4-FFF2-40B4-BE49-F238E27FC236}">
              <a16:creationId xmlns:a16="http://schemas.microsoft.com/office/drawing/2014/main" id="{00000000-0008-0000-0000-00001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66" name="Immagine 2065" descr="http://demaco.consob/ArchiflowWeb/images/indicator.gif">
          <a:extLst>
            <a:ext uri="{FF2B5EF4-FFF2-40B4-BE49-F238E27FC236}">
              <a16:creationId xmlns:a16="http://schemas.microsoft.com/office/drawing/2014/main" id="{00000000-0008-0000-0000-00001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67" name="Immagine 2066" descr="http://demaco.consob/ArchiflowWeb/images/indicator.gif">
          <a:extLst>
            <a:ext uri="{FF2B5EF4-FFF2-40B4-BE49-F238E27FC236}">
              <a16:creationId xmlns:a16="http://schemas.microsoft.com/office/drawing/2014/main" id="{00000000-0008-0000-0000-00001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68" name="Immagine 2067" descr="http://demaco.consob/ArchiflowWeb/images/indicator.gif">
          <a:extLst>
            <a:ext uri="{FF2B5EF4-FFF2-40B4-BE49-F238E27FC236}">
              <a16:creationId xmlns:a16="http://schemas.microsoft.com/office/drawing/2014/main" id="{00000000-0008-0000-0000-00001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69" name="Immagine 2068" descr="http://demaco.consob/ArchiflowWeb/images/indicator.gif">
          <a:extLst>
            <a:ext uri="{FF2B5EF4-FFF2-40B4-BE49-F238E27FC236}">
              <a16:creationId xmlns:a16="http://schemas.microsoft.com/office/drawing/2014/main" id="{00000000-0008-0000-0000-00001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70" name="Immagine 2069" descr="http://demaco.consob/ArchiflowWeb/images/indicator.gif">
          <a:extLst>
            <a:ext uri="{FF2B5EF4-FFF2-40B4-BE49-F238E27FC236}">
              <a16:creationId xmlns:a16="http://schemas.microsoft.com/office/drawing/2014/main" id="{00000000-0008-0000-0000-00001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71" name="Immagine 2070" descr="http://demaco.consob/ArchiflowWeb/images/indicator.gif">
          <a:extLst>
            <a:ext uri="{FF2B5EF4-FFF2-40B4-BE49-F238E27FC236}">
              <a16:creationId xmlns:a16="http://schemas.microsoft.com/office/drawing/2014/main" id="{00000000-0008-0000-0000-00001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72" name="Immagine 2071" descr="http://demaco.consob/ArchiflowWeb/images/indicator.gif">
          <a:extLst>
            <a:ext uri="{FF2B5EF4-FFF2-40B4-BE49-F238E27FC236}">
              <a16:creationId xmlns:a16="http://schemas.microsoft.com/office/drawing/2014/main" id="{00000000-0008-0000-0000-00001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73" name="Immagine 2072" descr="http://demaco.consob/ArchiflowWeb/images/indicator.gif">
          <a:extLst>
            <a:ext uri="{FF2B5EF4-FFF2-40B4-BE49-F238E27FC236}">
              <a16:creationId xmlns:a16="http://schemas.microsoft.com/office/drawing/2014/main" id="{00000000-0008-0000-0000-00001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74" name="Immagine 2073" descr="http://demaco.consob/ArchiflowWeb/images/indicator.gif">
          <a:extLst>
            <a:ext uri="{FF2B5EF4-FFF2-40B4-BE49-F238E27FC236}">
              <a16:creationId xmlns:a16="http://schemas.microsoft.com/office/drawing/2014/main" id="{00000000-0008-0000-0000-00001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75" name="Immagine 2074" descr="http://demaco.consob/ArchiflowWeb/images/indicator.gif">
          <a:extLst>
            <a:ext uri="{FF2B5EF4-FFF2-40B4-BE49-F238E27FC236}">
              <a16:creationId xmlns:a16="http://schemas.microsoft.com/office/drawing/2014/main" id="{00000000-0008-0000-0000-00001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76" name="Immagine 2075" descr="http://demaco.consob/ArchiflowWeb/images/indicator.gif">
          <a:extLst>
            <a:ext uri="{FF2B5EF4-FFF2-40B4-BE49-F238E27FC236}">
              <a16:creationId xmlns:a16="http://schemas.microsoft.com/office/drawing/2014/main" id="{00000000-0008-0000-0000-00001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77" name="Immagine 2076" descr="http://demaco.consob/ArchiflowWeb/images/indicator.gif">
          <a:extLst>
            <a:ext uri="{FF2B5EF4-FFF2-40B4-BE49-F238E27FC236}">
              <a16:creationId xmlns:a16="http://schemas.microsoft.com/office/drawing/2014/main" id="{00000000-0008-0000-0000-00001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78" name="Immagine 2077" descr="http://demaco.consob/ArchiflowWeb/images/indicator.gif">
          <a:extLst>
            <a:ext uri="{FF2B5EF4-FFF2-40B4-BE49-F238E27FC236}">
              <a16:creationId xmlns:a16="http://schemas.microsoft.com/office/drawing/2014/main" id="{00000000-0008-0000-0000-00001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79" name="Immagine 2078" descr="http://demaco.consob/ArchiflowWeb/images/indicator.gif">
          <a:extLst>
            <a:ext uri="{FF2B5EF4-FFF2-40B4-BE49-F238E27FC236}">
              <a16:creationId xmlns:a16="http://schemas.microsoft.com/office/drawing/2014/main" id="{00000000-0008-0000-0000-00001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80" name="Immagine 2079" descr="http://demaco.consob/ArchiflowWeb/images/indicator.gif">
          <a:extLst>
            <a:ext uri="{FF2B5EF4-FFF2-40B4-BE49-F238E27FC236}">
              <a16:creationId xmlns:a16="http://schemas.microsoft.com/office/drawing/2014/main" id="{00000000-0008-0000-0000-00002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81" name="Immagine 2080" descr="http://demaco.consob/ArchiflowWeb/images/indicator.gif">
          <a:extLst>
            <a:ext uri="{FF2B5EF4-FFF2-40B4-BE49-F238E27FC236}">
              <a16:creationId xmlns:a16="http://schemas.microsoft.com/office/drawing/2014/main" id="{00000000-0008-0000-0000-00002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82" name="Immagine 2081" descr="http://demaco.consob/ArchiflowWeb/images/indicator.gif">
          <a:extLst>
            <a:ext uri="{FF2B5EF4-FFF2-40B4-BE49-F238E27FC236}">
              <a16:creationId xmlns:a16="http://schemas.microsoft.com/office/drawing/2014/main" id="{00000000-0008-0000-0000-00002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83" name="Immagine 2082" descr="http://demaco.consob/ArchiflowWeb/images/indicator.gif">
          <a:extLst>
            <a:ext uri="{FF2B5EF4-FFF2-40B4-BE49-F238E27FC236}">
              <a16:creationId xmlns:a16="http://schemas.microsoft.com/office/drawing/2014/main" id="{00000000-0008-0000-0000-00002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84" name="Immagine 2083" descr="http://demaco.consob/ArchiflowWeb/images/indicator.gif">
          <a:extLst>
            <a:ext uri="{FF2B5EF4-FFF2-40B4-BE49-F238E27FC236}">
              <a16:creationId xmlns:a16="http://schemas.microsoft.com/office/drawing/2014/main" id="{00000000-0008-0000-0000-00002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85" name="Immagine 2084" descr="http://demaco.consob/ArchiflowWeb/images/indicator.gif">
          <a:extLst>
            <a:ext uri="{FF2B5EF4-FFF2-40B4-BE49-F238E27FC236}">
              <a16:creationId xmlns:a16="http://schemas.microsoft.com/office/drawing/2014/main" id="{00000000-0008-0000-0000-00002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86" name="Immagine 2085" descr="http://demaco.consob/ArchiflowWeb/images/indicator.gif">
          <a:extLst>
            <a:ext uri="{FF2B5EF4-FFF2-40B4-BE49-F238E27FC236}">
              <a16:creationId xmlns:a16="http://schemas.microsoft.com/office/drawing/2014/main" id="{00000000-0008-0000-0000-00002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87" name="Immagine 2086" descr="http://demaco.consob/ArchiflowWeb/images/indicator.gif">
          <a:extLst>
            <a:ext uri="{FF2B5EF4-FFF2-40B4-BE49-F238E27FC236}">
              <a16:creationId xmlns:a16="http://schemas.microsoft.com/office/drawing/2014/main" id="{00000000-0008-0000-0000-00002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88" name="Immagine 2087" descr="http://demaco.consob/ArchiflowWeb/images/indicator.gif">
          <a:extLst>
            <a:ext uri="{FF2B5EF4-FFF2-40B4-BE49-F238E27FC236}">
              <a16:creationId xmlns:a16="http://schemas.microsoft.com/office/drawing/2014/main" id="{00000000-0008-0000-0000-00002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89" name="Immagine 2088" descr="http://demaco.consob/ArchiflowWeb/images/indicator.gif">
          <a:extLst>
            <a:ext uri="{FF2B5EF4-FFF2-40B4-BE49-F238E27FC236}">
              <a16:creationId xmlns:a16="http://schemas.microsoft.com/office/drawing/2014/main" id="{00000000-0008-0000-0000-00002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90" name="Immagine 2089" descr="http://demaco.consob/ArchiflowWeb/images/indicator.gif">
          <a:extLst>
            <a:ext uri="{FF2B5EF4-FFF2-40B4-BE49-F238E27FC236}">
              <a16:creationId xmlns:a16="http://schemas.microsoft.com/office/drawing/2014/main" id="{00000000-0008-0000-0000-00002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91" name="Immagine 2090" descr="http://demaco.consob/ArchiflowWeb/images/indicator.gif">
          <a:extLst>
            <a:ext uri="{FF2B5EF4-FFF2-40B4-BE49-F238E27FC236}">
              <a16:creationId xmlns:a16="http://schemas.microsoft.com/office/drawing/2014/main" id="{00000000-0008-0000-0000-00002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92" name="Immagine 2091" descr="http://demaco.consob/ArchiflowWeb/images/indicator.gif">
          <a:extLst>
            <a:ext uri="{FF2B5EF4-FFF2-40B4-BE49-F238E27FC236}">
              <a16:creationId xmlns:a16="http://schemas.microsoft.com/office/drawing/2014/main" id="{00000000-0008-0000-0000-00002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93" name="Immagine 2092" descr="http://demaco.consob/ArchiflowWeb/images/indicator.gif">
          <a:extLst>
            <a:ext uri="{FF2B5EF4-FFF2-40B4-BE49-F238E27FC236}">
              <a16:creationId xmlns:a16="http://schemas.microsoft.com/office/drawing/2014/main" id="{00000000-0008-0000-0000-00002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94" name="Immagine 2093" descr="http://demaco.consob/ArchiflowWeb/images/indicator.gif">
          <a:extLst>
            <a:ext uri="{FF2B5EF4-FFF2-40B4-BE49-F238E27FC236}">
              <a16:creationId xmlns:a16="http://schemas.microsoft.com/office/drawing/2014/main" id="{00000000-0008-0000-0000-00002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95" name="Immagine 2094" descr="http://demaco.consob/ArchiflowWeb/images/indicator.gif">
          <a:extLst>
            <a:ext uri="{FF2B5EF4-FFF2-40B4-BE49-F238E27FC236}">
              <a16:creationId xmlns:a16="http://schemas.microsoft.com/office/drawing/2014/main" id="{00000000-0008-0000-0000-00002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96" name="Immagine 2095" descr="http://demaco.consob/ArchiflowWeb/images/indicator.gif">
          <a:extLst>
            <a:ext uri="{FF2B5EF4-FFF2-40B4-BE49-F238E27FC236}">
              <a16:creationId xmlns:a16="http://schemas.microsoft.com/office/drawing/2014/main" id="{00000000-0008-0000-0000-00003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97" name="Immagine 2096" descr="http://demaco.consob/ArchiflowWeb/images/indicator.gif">
          <a:extLst>
            <a:ext uri="{FF2B5EF4-FFF2-40B4-BE49-F238E27FC236}">
              <a16:creationId xmlns:a16="http://schemas.microsoft.com/office/drawing/2014/main" id="{00000000-0008-0000-0000-00003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098" name="Immagine 2097" descr="http://demaco.consob/ArchiflowWeb/images/indicator.gif">
          <a:extLst>
            <a:ext uri="{FF2B5EF4-FFF2-40B4-BE49-F238E27FC236}">
              <a16:creationId xmlns:a16="http://schemas.microsoft.com/office/drawing/2014/main" id="{00000000-0008-0000-0000-00003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099" name="Immagine 2098" descr="http://demaco.consob/ArchiflowWeb/images/indicator.gif">
          <a:extLst>
            <a:ext uri="{FF2B5EF4-FFF2-40B4-BE49-F238E27FC236}">
              <a16:creationId xmlns:a16="http://schemas.microsoft.com/office/drawing/2014/main" id="{00000000-0008-0000-0000-00003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00" name="Immagine 2099" descr="http://demaco.consob/ArchiflowWeb/images/indicator.gif">
          <a:extLst>
            <a:ext uri="{FF2B5EF4-FFF2-40B4-BE49-F238E27FC236}">
              <a16:creationId xmlns:a16="http://schemas.microsoft.com/office/drawing/2014/main" id="{00000000-0008-0000-0000-00003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01" name="Immagine 2100" descr="http://demaco.consob/ArchiflowWeb/images/indicator.gif">
          <a:extLst>
            <a:ext uri="{FF2B5EF4-FFF2-40B4-BE49-F238E27FC236}">
              <a16:creationId xmlns:a16="http://schemas.microsoft.com/office/drawing/2014/main" id="{00000000-0008-0000-0000-00003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02" name="Immagine 2101" descr="http://demaco.consob/ArchiflowWeb/images/indicator.gif">
          <a:extLst>
            <a:ext uri="{FF2B5EF4-FFF2-40B4-BE49-F238E27FC236}">
              <a16:creationId xmlns:a16="http://schemas.microsoft.com/office/drawing/2014/main" id="{00000000-0008-0000-0000-00003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03" name="Immagine 2102" descr="http://demaco.consob/ArchiflowWeb/images/indicator.gif">
          <a:extLst>
            <a:ext uri="{FF2B5EF4-FFF2-40B4-BE49-F238E27FC236}">
              <a16:creationId xmlns:a16="http://schemas.microsoft.com/office/drawing/2014/main" id="{00000000-0008-0000-0000-00003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04" name="Immagine 2103" descr="http://demaco.consob/ArchiflowWeb/images/indicator.gif">
          <a:extLst>
            <a:ext uri="{FF2B5EF4-FFF2-40B4-BE49-F238E27FC236}">
              <a16:creationId xmlns:a16="http://schemas.microsoft.com/office/drawing/2014/main" id="{00000000-0008-0000-0000-00003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05" name="Immagine 2104" descr="http://demaco.consob/ArchiflowWeb/images/indicator.gif">
          <a:extLst>
            <a:ext uri="{FF2B5EF4-FFF2-40B4-BE49-F238E27FC236}">
              <a16:creationId xmlns:a16="http://schemas.microsoft.com/office/drawing/2014/main" id="{00000000-0008-0000-0000-00003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06" name="Immagine 2105" descr="http://demaco.consob/ArchiflowWeb/images/indicator.gif">
          <a:extLst>
            <a:ext uri="{FF2B5EF4-FFF2-40B4-BE49-F238E27FC236}">
              <a16:creationId xmlns:a16="http://schemas.microsoft.com/office/drawing/2014/main" id="{00000000-0008-0000-0000-00003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07" name="Immagine 2106" descr="http://demaco.consob/ArchiflowWeb/images/indicator.gif">
          <a:extLst>
            <a:ext uri="{FF2B5EF4-FFF2-40B4-BE49-F238E27FC236}">
              <a16:creationId xmlns:a16="http://schemas.microsoft.com/office/drawing/2014/main" id="{00000000-0008-0000-0000-00003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08" name="Immagine 2107" descr="http://demaco.consob/ArchiflowWeb/images/indicator.gif">
          <a:extLst>
            <a:ext uri="{FF2B5EF4-FFF2-40B4-BE49-F238E27FC236}">
              <a16:creationId xmlns:a16="http://schemas.microsoft.com/office/drawing/2014/main" id="{00000000-0008-0000-0000-00003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09" name="Immagine 2108" descr="http://demaco.consob/ArchiflowWeb/images/indicator.gif">
          <a:extLst>
            <a:ext uri="{FF2B5EF4-FFF2-40B4-BE49-F238E27FC236}">
              <a16:creationId xmlns:a16="http://schemas.microsoft.com/office/drawing/2014/main" id="{00000000-0008-0000-0000-00003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10" name="Immagine 2109" descr="http://demaco.consob/ArchiflowWeb/images/indicator.gif">
          <a:extLst>
            <a:ext uri="{FF2B5EF4-FFF2-40B4-BE49-F238E27FC236}">
              <a16:creationId xmlns:a16="http://schemas.microsoft.com/office/drawing/2014/main" id="{00000000-0008-0000-0000-00003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11" name="Immagine 2110" descr="http://demaco.consob/ArchiflowWeb/images/indicator.gif">
          <a:extLst>
            <a:ext uri="{FF2B5EF4-FFF2-40B4-BE49-F238E27FC236}">
              <a16:creationId xmlns:a16="http://schemas.microsoft.com/office/drawing/2014/main" id="{00000000-0008-0000-0000-00003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12" name="Immagine 2111" descr="http://demaco.consob/ArchiflowWeb/images/indicator.gif">
          <a:extLst>
            <a:ext uri="{FF2B5EF4-FFF2-40B4-BE49-F238E27FC236}">
              <a16:creationId xmlns:a16="http://schemas.microsoft.com/office/drawing/2014/main" id="{00000000-0008-0000-0000-00004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13" name="Immagine 2112" descr="http://demaco.consob/ArchiflowWeb/images/indicator.gif">
          <a:extLst>
            <a:ext uri="{FF2B5EF4-FFF2-40B4-BE49-F238E27FC236}">
              <a16:creationId xmlns:a16="http://schemas.microsoft.com/office/drawing/2014/main" id="{00000000-0008-0000-0000-00004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14" name="Immagine 2113" descr="http://demaco.consob/ArchiflowWeb/images/indicator.gif">
          <a:extLst>
            <a:ext uri="{FF2B5EF4-FFF2-40B4-BE49-F238E27FC236}">
              <a16:creationId xmlns:a16="http://schemas.microsoft.com/office/drawing/2014/main" id="{00000000-0008-0000-0000-00004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15" name="Immagine 2114" descr="http://demaco.consob/ArchiflowWeb/images/indicator.gif">
          <a:extLst>
            <a:ext uri="{FF2B5EF4-FFF2-40B4-BE49-F238E27FC236}">
              <a16:creationId xmlns:a16="http://schemas.microsoft.com/office/drawing/2014/main" id="{00000000-0008-0000-0000-00004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16" name="Immagine 2115" descr="http://demaco.consob/ArchiflowWeb/images/indicator.gif">
          <a:extLst>
            <a:ext uri="{FF2B5EF4-FFF2-40B4-BE49-F238E27FC236}">
              <a16:creationId xmlns:a16="http://schemas.microsoft.com/office/drawing/2014/main" id="{00000000-0008-0000-0000-00004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17" name="Immagine 2116" descr="http://demaco.consob/ArchiflowWeb/images/indicator.gif">
          <a:extLst>
            <a:ext uri="{FF2B5EF4-FFF2-40B4-BE49-F238E27FC236}">
              <a16:creationId xmlns:a16="http://schemas.microsoft.com/office/drawing/2014/main" id="{00000000-0008-0000-0000-00004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18" name="Immagine 2117" descr="http://demaco.consob/ArchiflowWeb/images/indicator.gif">
          <a:extLst>
            <a:ext uri="{FF2B5EF4-FFF2-40B4-BE49-F238E27FC236}">
              <a16:creationId xmlns:a16="http://schemas.microsoft.com/office/drawing/2014/main" id="{00000000-0008-0000-0000-00004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19" name="Immagine 2118" descr="http://demaco.consob/ArchiflowWeb/images/indicator.gif">
          <a:extLst>
            <a:ext uri="{FF2B5EF4-FFF2-40B4-BE49-F238E27FC236}">
              <a16:creationId xmlns:a16="http://schemas.microsoft.com/office/drawing/2014/main" id="{00000000-0008-0000-0000-00004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20" name="Immagine 2119" descr="http://demaco.consob/ArchiflowWeb/images/indicator.gif">
          <a:extLst>
            <a:ext uri="{FF2B5EF4-FFF2-40B4-BE49-F238E27FC236}">
              <a16:creationId xmlns:a16="http://schemas.microsoft.com/office/drawing/2014/main" id="{00000000-0008-0000-0000-00004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21" name="Immagine 2120" descr="http://demaco.consob/ArchiflowWeb/images/indicator.gif">
          <a:extLst>
            <a:ext uri="{FF2B5EF4-FFF2-40B4-BE49-F238E27FC236}">
              <a16:creationId xmlns:a16="http://schemas.microsoft.com/office/drawing/2014/main" id="{00000000-0008-0000-0000-00004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22" name="Immagine 2121" descr="http://demaco.consob/ArchiflowWeb/images/indicator.gif">
          <a:extLst>
            <a:ext uri="{FF2B5EF4-FFF2-40B4-BE49-F238E27FC236}">
              <a16:creationId xmlns:a16="http://schemas.microsoft.com/office/drawing/2014/main" id="{00000000-0008-0000-0000-00004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23" name="Immagine 2122" descr="http://demaco.consob/ArchiflowWeb/images/indicator.gif">
          <a:extLst>
            <a:ext uri="{FF2B5EF4-FFF2-40B4-BE49-F238E27FC236}">
              <a16:creationId xmlns:a16="http://schemas.microsoft.com/office/drawing/2014/main" id="{00000000-0008-0000-0000-00004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24" name="Immagine 2123" descr="http://demaco.consob/ArchiflowWeb/images/indicator.gif">
          <a:extLst>
            <a:ext uri="{FF2B5EF4-FFF2-40B4-BE49-F238E27FC236}">
              <a16:creationId xmlns:a16="http://schemas.microsoft.com/office/drawing/2014/main" id="{00000000-0008-0000-0000-00004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25" name="Immagine 2124" descr="http://demaco.consob/ArchiflowWeb/images/indicator.gif">
          <a:extLst>
            <a:ext uri="{FF2B5EF4-FFF2-40B4-BE49-F238E27FC236}">
              <a16:creationId xmlns:a16="http://schemas.microsoft.com/office/drawing/2014/main" id="{00000000-0008-0000-0000-00004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26" name="Immagine 2125" descr="http://demaco.consob/ArchiflowWeb/images/indicator.gif">
          <a:extLst>
            <a:ext uri="{FF2B5EF4-FFF2-40B4-BE49-F238E27FC236}">
              <a16:creationId xmlns:a16="http://schemas.microsoft.com/office/drawing/2014/main" id="{00000000-0008-0000-0000-00004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27" name="Immagine 2126" descr="http://demaco.consob/ArchiflowWeb/images/indicator.gif">
          <a:extLst>
            <a:ext uri="{FF2B5EF4-FFF2-40B4-BE49-F238E27FC236}">
              <a16:creationId xmlns:a16="http://schemas.microsoft.com/office/drawing/2014/main" id="{00000000-0008-0000-0000-00004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28" name="Immagine 2127" descr="http://demaco.consob/ArchiflowWeb/images/indicator.gif">
          <a:extLst>
            <a:ext uri="{FF2B5EF4-FFF2-40B4-BE49-F238E27FC236}">
              <a16:creationId xmlns:a16="http://schemas.microsoft.com/office/drawing/2014/main" id="{00000000-0008-0000-0000-00005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29" name="Immagine 2128" descr="http://demaco.consob/ArchiflowWeb/images/indicator.gif">
          <a:extLst>
            <a:ext uri="{FF2B5EF4-FFF2-40B4-BE49-F238E27FC236}">
              <a16:creationId xmlns:a16="http://schemas.microsoft.com/office/drawing/2014/main" id="{00000000-0008-0000-0000-00005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30" name="Immagine 2129" descr="http://demaco.consob/ArchiflowWeb/images/indicator.gif">
          <a:extLst>
            <a:ext uri="{FF2B5EF4-FFF2-40B4-BE49-F238E27FC236}">
              <a16:creationId xmlns:a16="http://schemas.microsoft.com/office/drawing/2014/main" id="{00000000-0008-0000-0000-00005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31" name="Immagine 2130" descr="http://demaco.consob/ArchiflowWeb/images/indicator.gif">
          <a:extLst>
            <a:ext uri="{FF2B5EF4-FFF2-40B4-BE49-F238E27FC236}">
              <a16:creationId xmlns:a16="http://schemas.microsoft.com/office/drawing/2014/main" id="{00000000-0008-0000-0000-00005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32" name="Immagine 2131" descr="http://demaco.consob/ArchiflowWeb/images/indicator.gif">
          <a:extLst>
            <a:ext uri="{FF2B5EF4-FFF2-40B4-BE49-F238E27FC236}">
              <a16:creationId xmlns:a16="http://schemas.microsoft.com/office/drawing/2014/main" id="{00000000-0008-0000-0000-00005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33" name="Immagine 2132" descr="http://demaco.consob/ArchiflowWeb/images/indicator.gif">
          <a:extLst>
            <a:ext uri="{FF2B5EF4-FFF2-40B4-BE49-F238E27FC236}">
              <a16:creationId xmlns:a16="http://schemas.microsoft.com/office/drawing/2014/main" id="{00000000-0008-0000-0000-00005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34" name="Immagine 2133" descr="http://demaco.consob/ArchiflowWeb/images/indicator.gif">
          <a:extLst>
            <a:ext uri="{FF2B5EF4-FFF2-40B4-BE49-F238E27FC236}">
              <a16:creationId xmlns:a16="http://schemas.microsoft.com/office/drawing/2014/main" id="{00000000-0008-0000-0000-00005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35" name="Immagine 2134" descr="http://demaco.consob/ArchiflowWeb/images/indicator.gif">
          <a:extLst>
            <a:ext uri="{FF2B5EF4-FFF2-40B4-BE49-F238E27FC236}">
              <a16:creationId xmlns:a16="http://schemas.microsoft.com/office/drawing/2014/main" id="{00000000-0008-0000-0000-00005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36" name="Immagine 2135" descr="http://demaco.consob/ArchiflowWeb/images/indicator.gif">
          <a:extLst>
            <a:ext uri="{FF2B5EF4-FFF2-40B4-BE49-F238E27FC236}">
              <a16:creationId xmlns:a16="http://schemas.microsoft.com/office/drawing/2014/main" id="{00000000-0008-0000-0000-00005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37" name="Immagine 2136" descr="http://demaco.consob/ArchiflowWeb/images/indicator.gif">
          <a:extLst>
            <a:ext uri="{FF2B5EF4-FFF2-40B4-BE49-F238E27FC236}">
              <a16:creationId xmlns:a16="http://schemas.microsoft.com/office/drawing/2014/main" id="{00000000-0008-0000-0000-00005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38" name="Immagine 2137" descr="http://demaco.consob/ArchiflowWeb/images/indicator.gif">
          <a:extLst>
            <a:ext uri="{FF2B5EF4-FFF2-40B4-BE49-F238E27FC236}">
              <a16:creationId xmlns:a16="http://schemas.microsoft.com/office/drawing/2014/main" id="{00000000-0008-0000-0000-00005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39" name="Immagine 2138" descr="http://demaco.consob/ArchiflowWeb/images/indicator.gif">
          <a:extLst>
            <a:ext uri="{FF2B5EF4-FFF2-40B4-BE49-F238E27FC236}">
              <a16:creationId xmlns:a16="http://schemas.microsoft.com/office/drawing/2014/main" id="{00000000-0008-0000-0000-00005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0" name="Immagine 2139" descr="http://demaco.consob/ArchiflowWeb/images/indicator.gif">
          <a:extLst>
            <a:ext uri="{FF2B5EF4-FFF2-40B4-BE49-F238E27FC236}">
              <a16:creationId xmlns:a16="http://schemas.microsoft.com/office/drawing/2014/main" id="{00000000-0008-0000-0000-00005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1" name="Immagine 2140" descr="http://demaco.consob/ArchiflowWeb/images/indicator.gif">
          <a:extLst>
            <a:ext uri="{FF2B5EF4-FFF2-40B4-BE49-F238E27FC236}">
              <a16:creationId xmlns:a16="http://schemas.microsoft.com/office/drawing/2014/main" id="{00000000-0008-0000-0000-00005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2" name="Immagine 2141" descr="http://demaco.consob/ArchiflowWeb/images/indicator.gif">
          <a:extLst>
            <a:ext uri="{FF2B5EF4-FFF2-40B4-BE49-F238E27FC236}">
              <a16:creationId xmlns:a16="http://schemas.microsoft.com/office/drawing/2014/main" id="{00000000-0008-0000-0000-00005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3" name="Immagine 2142" descr="http://demaco.consob/ArchiflowWeb/images/indicator.gif">
          <a:extLst>
            <a:ext uri="{FF2B5EF4-FFF2-40B4-BE49-F238E27FC236}">
              <a16:creationId xmlns:a16="http://schemas.microsoft.com/office/drawing/2014/main" id="{00000000-0008-0000-0000-00005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4" name="Immagine 2143" descr="http://demaco.consob/ArchiflowWeb/images/indicator.gif">
          <a:extLst>
            <a:ext uri="{FF2B5EF4-FFF2-40B4-BE49-F238E27FC236}">
              <a16:creationId xmlns:a16="http://schemas.microsoft.com/office/drawing/2014/main" id="{00000000-0008-0000-0000-00006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5" name="Immagine 2144" descr="http://demaco.consob/ArchiflowWeb/images/indicator.gif">
          <a:extLst>
            <a:ext uri="{FF2B5EF4-FFF2-40B4-BE49-F238E27FC236}">
              <a16:creationId xmlns:a16="http://schemas.microsoft.com/office/drawing/2014/main" id="{00000000-0008-0000-0000-00006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6" name="Immagine 2145" descr="http://demaco.consob/ArchiflowWeb/images/indicator.gif">
          <a:extLst>
            <a:ext uri="{FF2B5EF4-FFF2-40B4-BE49-F238E27FC236}">
              <a16:creationId xmlns:a16="http://schemas.microsoft.com/office/drawing/2014/main" id="{00000000-0008-0000-0000-00006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7" name="Immagine 2146" descr="http://demaco.consob/ArchiflowWeb/images/indicator.gif">
          <a:extLst>
            <a:ext uri="{FF2B5EF4-FFF2-40B4-BE49-F238E27FC236}">
              <a16:creationId xmlns:a16="http://schemas.microsoft.com/office/drawing/2014/main" id="{00000000-0008-0000-0000-00006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8" name="Immagine 2147" descr="http://demaco.consob/ArchiflowWeb/images/indicator.gif">
          <a:extLst>
            <a:ext uri="{FF2B5EF4-FFF2-40B4-BE49-F238E27FC236}">
              <a16:creationId xmlns:a16="http://schemas.microsoft.com/office/drawing/2014/main" id="{00000000-0008-0000-0000-00006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49" name="Immagine 2148" descr="http://demaco.consob/ArchiflowWeb/images/indicator.gif">
          <a:extLst>
            <a:ext uri="{FF2B5EF4-FFF2-40B4-BE49-F238E27FC236}">
              <a16:creationId xmlns:a16="http://schemas.microsoft.com/office/drawing/2014/main" id="{00000000-0008-0000-0000-00006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50" name="Immagine 2149" descr="http://demaco.consob/ArchiflowWeb/images/indicator.gif">
          <a:extLst>
            <a:ext uri="{FF2B5EF4-FFF2-40B4-BE49-F238E27FC236}">
              <a16:creationId xmlns:a16="http://schemas.microsoft.com/office/drawing/2014/main" id="{00000000-0008-0000-0000-00006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51" name="Immagine 2150" descr="http://demaco.consob/ArchiflowWeb/images/indicator.gif">
          <a:extLst>
            <a:ext uri="{FF2B5EF4-FFF2-40B4-BE49-F238E27FC236}">
              <a16:creationId xmlns:a16="http://schemas.microsoft.com/office/drawing/2014/main" id="{00000000-0008-0000-0000-00006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52" name="Immagine 2151" descr="http://demaco.consob/ArchiflowWeb/images/indicator.gif">
          <a:extLst>
            <a:ext uri="{FF2B5EF4-FFF2-40B4-BE49-F238E27FC236}">
              <a16:creationId xmlns:a16="http://schemas.microsoft.com/office/drawing/2014/main" id="{00000000-0008-0000-0000-00006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53" name="Immagine 2152" descr="http://demaco.consob/ArchiflowWeb/images/indicator.gif">
          <a:extLst>
            <a:ext uri="{FF2B5EF4-FFF2-40B4-BE49-F238E27FC236}">
              <a16:creationId xmlns:a16="http://schemas.microsoft.com/office/drawing/2014/main" id="{00000000-0008-0000-0000-00006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54" name="Immagine 2153" descr="http://demaco.consob/ArchiflowWeb/images/indicator.gif">
          <a:extLst>
            <a:ext uri="{FF2B5EF4-FFF2-40B4-BE49-F238E27FC236}">
              <a16:creationId xmlns:a16="http://schemas.microsoft.com/office/drawing/2014/main" id="{00000000-0008-0000-0000-00006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55" name="Immagine 2154" descr="http://demaco.consob/ArchiflowWeb/images/indicator.gif">
          <a:extLst>
            <a:ext uri="{FF2B5EF4-FFF2-40B4-BE49-F238E27FC236}">
              <a16:creationId xmlns:a16="http://schemas.microsoft.com/office/drawing/2014/main" id="{00000000-0008-0000-0000-00006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56" name="Immagine 2155" descr="http://demaco.consob/ArchiflowWeb/images/indicator.gif">
          <a:extLst>
            <a:ext uri="{FF2B5EF4-FFF2-40B4-BE49-F238E27FC236}">
              <a16:creationId xmlns:a16="http://schemas.microsoft.com/office/drawing/2014/main" id="{00000000-0008-0000-0000-00006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57" name="Immagine 2156" descr="http://demaco.consob/ArchiflowWeb/images/indicator.gif">
          <a:extLst>
            <a:ext uri="{FF2B5EF4-FFF2-40B4-BE49-F238E27FC236}">
              <a16:creationId xmlns:a16="http://schemas.microsoft.com/office/drawing/2014/main" id="{00000000-0008-0000-0000-00006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58" name="Immagine 2157" descr="http://demaco.consob/ArchiflowWeb/images/indicator.gif">
          <a:extLst>
            <a:ext uri="{FF2B5EF4-FFF2-40B4-BE49-F238E27FC236}">
              <a16:creationId xmlns:a16="http://schemas.microsoft.com/office/drawing/2014/main" id="{00000000-0008-0000-0000-00006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59" name="Immagine 2158" descr="http://demaco.consob/ArchiflowWeb/images/indicator.gif">
          <a:extLst>
            <a:ext uri="{FF2B5EF4-FFF2-40B4-BE49-F238E27FC236}">
              <a16:creationId xmlns:a16="http://schemas.microsoft.com/office/drawing/2014/main" id="{00000000-0008-0000-0000-00006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60" name="Immagine 2159" descr="http://demaco.consob/ArchiflowWeb/images/indicator.gif">
          <a:extLst>
            <a:ext uri="{FF2B5EF4-FFF2-40B4-BE49-F238E27FC236}">
              <a16:creationId xmlns:a16="http://schemas.microsoft.com/office/drawing/2014/main" id="{00000000-0008-0000-0000-00007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61" name="Immagine 2160" descr="http://demaco.consob/ArchiflowWeb/images/indicator.gif">
          <a:extLst>
            <a:ext uri="{FF2B5EF4-FFF2-40B4-BE49-F238E27FC236}">
              <a16:creationId xmlns:a16="http://schemas.microsoft.com/office/drawing/2014/main" id="{00000000-0008-0000-0000-00007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62" name="Immagine 2161" descr="http://demaco.consob/ArchiflowWeb/images/indicator.gif">
          <a:extLst>
            <a:ext uri="{FF2B5EF4-FFF2-40B4-BE49-F238E27FC236}">
              <a16:creationId xmlns:a16="http://schemas.microsoft.com/office/drawing/2014/main" id="{00000000-0008-0000-0000-00007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63" name="Immagine 2162" descr="http://demaco.consob/ArchiflowWeb/images/indicator.gif">
          <a:extLst>
            <a:ext uri="{FF2B5EF4-FFF2-40B4-BE49-F238E27FC236}">
              <a16:creationId xmlns:a16="http://schemas.microsoft.com/office/drawing/2014/main" id="{00000000-0008-0000-0000-00007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64" name="Immagine 2163" descr="http://demaco.consob/ArchiflowWeb/images/indicator.gif">
          <a:extLst>
            <a:ext uri="{FF2B5EF4-FFF2-40B4-BE49-F238E27FC236}">
              <a16:creationId xmlns:a16="http://schemas.microsoft.com/office/drawing/2014/main" id="{00000000-0008-0000-0000-00007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65" name="Immagine 2164" descr="http://demaco.consob/ArchiflowWeb/images/indicator.gif">
          <a:extLst>
            <a:ext uri="{FF2B5EF4-FFF2-40B4-BE49-F238E27FC236}">
              <a16:creationId xmlns:a16="http://schemas.microsoft.com/office/drawing/2014/main" id="{00000000-0008-0000-0000-00007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66" name="Immagine 2165" descr="http://demaco.consob/ArchiflowWeb/images/indicator.gif">
          <a:extLst>
            <a:ext uri="{FF2B5EF4-FFF2-40B4-BE49-F238E27FC236}">
              <a16:creationId xmlns:a16="http://schemas.microsoft.com/office/drawing/2014/main" id="{00000000-0008-0000-0000-00007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67" name="Immagine 2166" descr="http://demaco.consob/ArchiflowWeb/images/indicator.gif">
          <a:extLst>
            <a:ext uri="{FF2B5EF4-FFF2-40B4-BE49-F238E27FC236}">
              <a16:creationId xmlns:a16="http://schemas.microsoft.com/office/drawing/2014/main" id="{00000000-0008-0000-0000-00007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68" name="Immagine 2167" descr="http://demaco.consob/ArchiflowWeb/images/indicator.gif">
          <a:extLst>
            <a:ext uri="{FF2B5EF4-FFF2-40B4-BE49-F238E27FC236}">
              <a16:creationId xmlns:a16="http://schemas.microsoft.com/office/drawing/2014/main" id="{00000000-0008-0000-0000-00007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69" name="Immagine 2168" descr="http://demaco.consob/ArchiflowWeb/images/indicator.gif">
          <a:extLst>
            <a:ext uri="{FF2B5EF4-FFF2-40B4-BE49-F238E27FC236}">
              <a16:creationId xmlns:a16="http://schemas.microsoft.com/office/drawing/2014/main" id="{00000000-0008-0000-0000-00007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70" name="Immagine 2169" descr="http://demaco.consob/ArchiflowWeb/images/indicator.gif">
          <a:extLst>
            <a:ext uri="{FF2B5EF4-FFF2-40B4-BE49-F238E27FC236}">
              <a16:creationId xmlns:a16="http://schemas.microsoft.com/office/drawing/2014/main" id="{00000000-0008-0000-0000-00007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71" name="Immagine 2170" descr="http://demaco.consob/ArchiflowWeb/images/indicator.gif">
          <a:extLst>
            <a:ext uri="{FF2B5EF4-FFF2-40B4-BE49-F238E27FC236}">
              <a16:creationId xmlns:a16="http://schemas.microsoft.com/office/drawing/2014/main" id="{00000000-0008-0000-0000-00007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72" name="Immagine 2171" descr="http://demaco.consob/ArchiflowWeb/images/indicator.gif">
          <a:extLst>
            <a:ext uri="{FF2B5EF4-FFF2-40B4-BE49-F238E27FC236}">
              <a16:creationId xmlns:a16="http://schemas.microsoft.com/office/drawing/2014/main" id="{00000000-0008-0000-0000-00007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73" name="Immagine 2172" descr="http://demaco.consob/ArchiflowWeb/images/indicator.gif">
          <a:extLst>
            <a:ext uri="{FF2B5EF4-FFF2-40B4-BE49-F238E27FC236}">
              <a16:creationId xmlns:a16="http://schemas.microsoft.com/office/drawing/2014/main" id="{00000000-0008-0000-0000-00007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74" name="Immagine 2173" descr="http://demaco.consob/ArchiflowWeb/images/indicator.gif">
          <a:extLst>
            <a:ext uri="{FF2B5EF4-FFF2-40B4-BE49-F238E27FC236}">
              <a16:creationId xmlns:a16="http://schemas.microsoft.com/office/drawing/2014/main" id="{00000000-0008-0000-0000-00007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75" name="Immagine 2174" descr="http://demaco.consob/ArchiflowWeb/images/indicator.gif">
          <a:extLst>
            <a:ext uri="{FF2B5EF4-FFF2-40B4-BE49-F238E27FC236}">
              <a16:creationId xmlns:a16="http://schemas.microsoft.com/office/drawing/2014/main" id="{00000000-0008-0000-0000-00007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76" name="Immagine 2175" descr="http://demaco.consob/ArchiflowWeb/images/indicator.gif">
          <a:extLst>
            <a:ext uri="{FF2B5EF4-FFF2-40B4-BE49-F238E27FC236}">
              <a16:creationId xmlns:a16="http://schemas.microsoft.com/office/drawing/2014/main" id="{00000000-0008-0000-0000-00008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77" name="Immagine 2176" descr="http://demaco.consob/ArchiflowWeb/images/indicator.gif">
          <a:extLst>
            <a:ext uri="{FF2B5EF4-FFF2-40B4-BE49-F238E27FC236}">
              <a16:creationId xmlns:a16="http://schemas.microsoft.com/office/drawing/2014/main" id="{00000000-0008-0000-0000-00008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78" name="Immagine 2177" descr="http://demaco.consob/ArchiflowWeb/images/indicator.gif">
          <a:extLst>
            <a:ext uri="{FF2B5EF4-FFF2-40B4-BE49-F238E27FC236}">
              <a16:creationId xmlns:a16="http://schemas.microsoft.com/office/drawing/2014/main" id="{00000000-0008-0000-0000-00008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79" name="Immagine 2178" descr="http://demaco.consob/ArchiflowWeb/images/indicator.gif">
          <a:extLst>
            <a:ext uri="{FF2B5EF4-FFF2-40B4-BE49-F238E27FC236}">
              <a16:creationId xmlns:a16="http://schemas.microsoft.com/office/drawing/2014/main" id="{00000000-0008-0000-0000-00008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80" name="Immagine 2179" descr="http://demaco.consob/ArchiflowWeb/images/indicator.gif">
          <a:extLst>
            <a:ext uri="{FF2B5EF4-FFF2-40B4-BE49-F238E27FC236}">
              <a16:creationId xmlns:a16="http://schemas.microsoft.com/office/drawing/2014/main" id="{00000000-0008-0000-0000-00008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81" name="Immagine 2180" descr="http://demaco.consob/ArchiflowWeb/images/indicator.gif">
          <a:extLst>
            <a:ext uri="{FF2B5EF4-FFF2-40B4-BE49-F238E27FC236}">
              <a16:creationId xmlns:a16="http://schemas.microsoft.com/office/drawing/2014/main" id="{00000000-0008-0000-0000-00008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82" name="Immagine 2181" descr="http://demaco.consob/ArchiflowWeb/images/indicator.gif">
          <a:extLst>
            <a:ext uri="{FF2B5EF4-FFF2-40B4-BE49-F238E27FC236}">
              <a16:creationId xmlns:a16="http://schemas.microsoft.com/office/drawing/2014/main" id="{00000000-0008-0000-0000-00008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83" name="Immagine 2182" descr="http://demaco.consob/ArchiflowWeb/images/indicator.gif">
          <a:extLst>
            <a:ext uri="{FF2B5EF4-FFF2-40B4-BE49-F238E27FC236}">
              <a16:creationId xmlns:a16="http://schemas.microsoft.com/office/drawing/2014/main" id="{00000000-0008-0000-0000-00008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84" name="Immagine 2183" descr="http://demaco.consob/ArchiflowWeb/images/indicator.gif">
          <a:extLst>
            <a:ext uri="{FF2B5EF4-FFF2-40B4-BE49-F238E27FC236}">
              <a16:creationId xmlns:a16="http://schemas.microsoft.com/office/drawing/2014/main" id="{00000000-0008-0000-0000-00008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85" name="Immagine 2184" descr="http://demaco.consob/ArchiflowWeb/images/indicator.gif">
          <a:extLst>
            <a:ext uri="{FF2B5EF4-FFF2-40B4-BE49-F238E27FC236}">
              <a16:creationId xmlns:a16="http://schemas.microsoft.com/office/drawing/2014/main" id="{00000000-0008-0000-0000-00008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86" name="Immagine 2185" descr="http://demaco.consob/ArchiflowWeb/images/indicator.gif">
          <a:extLst>
            <a:ext uri="{FF2B5EF4-FFF2-40B4-BE49-F238E27FC236}">
              <a16:creationId xmlns:a16="http://schemas.microsoft.com/office/drawing/2014/main" id="{00000000-0008-0000-0000-00008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87" name="Immagine 2186" descr="http://demaco.consob/ArchiflowWeb/images/indicator.gif">
          <a:extLst>
            <a:ext uri="{FF2B5EF4-FFF2-40B4-BE49-F238E27FC236}">
              <a16:creationId xmlns:a16="http://schemas.microsoft.com/office/drawing/2014/main" id="{00000000-0008-0000-0000-00008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188" name="Immagine 2187" descr="http://demaco.consob/ArchiflowWeb/images/indicator.gif">
          <a:extLst>
            <a:ext uri="{FF2B5EF4-FFF2-40B4-BE49-F238E27FC236}">
              <a16:creationId xmlns:a16="http://schemas.microsoft.com/office/drawing/2014/main" id="{00000000-0008-0000-0000-00008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89" name="Immagine 2188" descr="http://demaco.consob/ArchiflowWeb/images/indicator.gif">
          <a:extLst>
            <a:ext uri="{FF2B5EF4-FFF2-40B4-BE49-F238E27FC236}">
              <a16:creationId xmlns:a16="http://schemas.microsoft.com/office/drawing/2014/main" id="{00000000-0008-0000-0000-00008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0" name="Immagine 2189" descr="http://demaco.consob/ArchiflowWeb/images/indicator.gif">
          <a:extLst>
            <a:ext uri="{FF2B5EF4-FFF2-40B4-BE49-F238E27FC236}">
              <a16:creationId xmlns:a16="http://schemas.microsoft.com/office/drawing/2014/main" id="{00000000-0008-0000-0000-00008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1" name="Immagine 2190" descr="http://demaco.consob/ArchiflowWeb/images/indicator.gif">
          <a:extLst>
            <a:ext uri="{FF2B5EF4-FFF2-40B4-BE49-F238E27FC236}">
              <a16:creationId xmlns:a16="http://schemas.microsoft.com/office/drawing/2014/main" id="{00000000-0008-0000-0000-00008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2" name="Immagine 2191" descr="http://demaco.consob/ArchiflowWeb/images/indicator.gif">
          <a:extLst>
            <a:ext uri="{FF2B5EF4-FFF2-40B4-BE49-F238E27FC236}">
              <a16:creationId xmlns:a16="http://schemas.microsoft.com/office/drawing/2014/main" id="{00000000-0008-0000-0000-00009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3" name="Immagine 2192" descr="http://demaco.consob/ArchiflowWeb/images/indicator.gif">
          <a:extLst>
            <a:ext uri="{FF2B5EF4-FFF2-40B4-BE49-F238E27FC236}">
              <a16:creationId xmlns:a16="http://schemas.microsoft.com/office/drawing/2014/main" id="{00000000-0008-0000-0000-00009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4" name="Immagine 2193" descr="http://demaco.consob/ArchiflowWeb/images/indicator.gif">
          <a:extLst>
            <a:ext uri="{FF2B5EF4-FFF2-40B4-BE49-F238E27FC236}">
              <a16:creationId xmlns:a16="http://schemas.microsoft.com/office/drawing/2014/main" id="{00000000-0008-0000-0000-00009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5" name="Immagine 2194" descr="http://demaco.consob/ArchiflowWeb/images/indicator.gif">
          <a:extLst>
            <a:ext uri="{FF2B5EF4-FFF2-40B4-BE49-F238E27FC236}">
              <a16:creationId xmlns:a16="http://schemas.microsoft.com/office/drawing/2014/main" id="{00000000-0008-0000-0000-00009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6" name="Immagine 2195" descr="http://demaco.consob/ArchiflowWeb/images/indicator.gif">
          <a:extLst>
            <a:ext uri="{FF2B5EF4-FFF2-40B4-BE49-F238E27FC236}">
              <a16:creationId xmlns:a16="http://schemas.microsoft.com/office/drawing/2014/main" id="{00000000-0008-0000-0000-00009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7" name="Immagine 2196" descr="http://demaco.consob/ArchiflowWeb/images/indicator.gif">
          <a:extLst>
            <a:ext uri="{FF2B5EF4-FFF2-40B4-BE49-F238E27FC236}">
              <a16:creationId xmlns:a16="http://schemas.microsoft.com/office/drawing/2014/main" id="{00000000-0008-0000-0000-00009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8" name="Immagine 2197" descr="http://demaco.consob/ArchiflowWeb/images/indicator.gif">
          <a:extLst>
            <a:ext uri="{FF2B5EF4-FFF2-40B4-BE49-F238E27FC236}">
              <a16:creationId xmlns:a16="http://schemas.microsoft.com/office/drawing/2014/main" id="{00000000-0008-0000-0000-00009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199" name="Immagine 2198" descr="http://demaco.consob/ArchiflowWeb/images/indicator.gif">
          <a:extLst>
            <a:ext uri="{FF2B5EF4-FFF2-40B4-BE49-F238E27FC236}">
              <a16:creationId xmlns:a16="http://schemas.microsoft.com/office/drawing/2014/main" id="{00000000-0008-0000-0000-00009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0" name="Immagine 2199" descr="http://demaco.consob/ArchiflowWeb/images/indicator.gif">
          <a:extLst>
            <a:ext uri="{FF2B5EF4-FFF2-40B4-BE49-F238E27FC236}">
              <a16:creationId xmlns:a16="http://schemas.microsoft.com/office/drawing/2014/main" id="{00000000-0008-0000-0000-00009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1" name="Immagine 2200" descr="http://demaco.consob/ArchiflowWeb/images/indicator.gif">
          <a:extLst>
            <a:ext uri="{FF2B5EF4-FFF2-40B4-BE49-F238E27FC236}">
              <a16:creationId xmlns:a16="http://schemas.microsoft.com/office/drawing/2014/main" id="{00000000-0008-0000-0000-00009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2" name="Immagine 2201" descr="http://demaco.consob/ArchiflowWeb/images/indicator.gif">
          <a:extLst>
            <a:ext uri="{FF2B5EF4-FFF2-40B4-BE49-F238E27FC236}">
              <a16:creationId xmlns:a16="http://schemas.microsoft.com/office/drawing/2014/main" id="{00000000-0008-0000-0000-00009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3" name="Immagine 2202" descr="http://demaco.consob/ArchiflowWeb/images/indicator.gif">
          <a:extLst>
            <a:ext uri="{FF2B5EF4-FFF2-40B4-BE49-F238E27FC236}">
              <a16:creationId xmlns:a16="http://schemas.microsoft.com/office/drawing/2014/main" id="{00000000-0008-0000-0000-00009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4" name="Immagine 2203" descr="http://demaco.consob/ArchiflowWeb/images/indicator.gif">
          <a:extLst>
            <a:ext uri="{FF2B5EF4-FFF2-40B4-BE49-F238E27FC236}">
              <a16:creationId xmlns:a16="http://schemas.microsoft.com/office/drawing/2014/main" id="{00000000-0008-0000-0000-00009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5" name="Immagine 2204" descr="http://demaco.consob/ArchiflowWeb/images/indicator.gif">
          <a:extLst>
            <a:ext uri="{FF2B5EF4-FFF2-40B4-BE49-F238E27FC236}">
              <a16:creationId xmlns:a16="http://schemas.microsoft.com/office/drawing/2014/main" id="{00000000-0008-0000-0000-00009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6" name="Immagine 2205" descr="http://demaco.consob/ArchiflowWeb/images/indicator.gif">
          <a:extLst>
            <a:ext uri="{FF2B5EF4-FFF2-40B4-BE49-F238E27FC236}">
              <a16:creationId xmlns:a16="http://schemas.microsoft.com/office/drawing/2014/main" id="{00000000-0008-0000-0000-00009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7" name="Immagine 2206" descr="http://demaco.consob/ArchiflowWeb/images/indicator.gif">
          <a:extLst>
            <a:ext uri="{FF2B5EF4-FFF2-40B4-BE49-F238E27FC236}">
              <a16:creationId xmlns:a16="http://schemas.microsoft.com/office/drawing/2014/main" id="{00000000-0008-0000-0000-00009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08" name="Immagine 2207" descr="http://demaco.consob/ArchiflowWeb/images/indicator.gif">
          <a:extLst>
            <a:ext uri="{FF2B5EF4-FFF2-40B4-BE49-F238E27FC236}">
              <a16:creationId xmlns:a16="http://schemas.microsoft.com/office/drawing/2014/main" id="{00000000-0008-0000-0000-0000A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09" name="Immagine 2208" descr="http://demaco.consob/ArchiflowWeb/images/indicator.gif">
          <a:extLst>
            <a:ext uri="{FF2B5EF4-FFF2-40B4-BE49-F238E27FC236}">
              <a16:creationId xmlns:a16="http://schemas.microsoft.com/office/drawing/2014/main" id="{00000000-0008-0000-0000-0000A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10" name="Immagine 2209" descr="http://demaco.consob/ArchiflowWeb/images/indicator.gif">
          <a:extLst>
            <a:ext uri="{FF2B5EF4-FFF2-40B4-BE49-F238E27FC236}">
              <a16:creationId xmlns:a16="http://schemas.microsoft.com/office/drawing/2014/main" id="{00000000-0008-0000-0000-0000A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11" name="Immagine 2210" descr="http://demaco.consob/ArchiflowWeb/images/indicator.gif">
          <a:extLst>
            <a:ext uri="{FF2B5EF4-FFF2-40B4-BE49-F238E27FC236}">
              <a16:creationId xmlns:a16="http://schemas.microsoft.com/office/drawing/2014/main" id="{00000000-0008-0000-0000-0000A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12" name="Immagine 2211" descr="http://demaco.consob/ArchiflowWeb/images/indicator.gif">
          <a:extLst>
            <a:ext uri="{FF2B5EF4-FFF2-40B4-BE49-F238E27FC236}">
              <a16:creationId xmlns:a16="http://schemas.microsoft.com/office/drawing/2014/main" id="{00000000-0008-0000-0000-0000A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13" name="Immagine 2212" descr="http://demaco.consob/ArchiflowWeb/images/indicator.gif">
          <a:extLst>
            <a:ext uri="{FF2B5EF4-FFF2-40B4-BE49-F238E27FC236}">
              <a16:creationId xmlns:a16="http://schemas.microsoft.com/office/drawing/2014/main" id="{00000000-0008-0000-0000-0000A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14" name="Immagine 2213" descr="http://demaco.consob/ArchiflowWeb/images/indicator.gif">
          <a:extLst>
            <a:ext uri="{FF2B5EF4-FFF2-40B4-BE49-F238E27FC236}">
              <a16:creationId xmlns:a16="http://schemas.microsoft.com/office/drawing/2014/main" id="{00000000-0008-0000-0000-0000A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15" name="Immagine 2214" descr="http://demaco.consob/ArchiflowWeb/images/indicator.gif">
          <a:extLst>
            <a:ext uri="{FF2B5EF4-FFF2-40B4-BE49-F238E27FC236}">
              <a16:creationId xmlns:a16="http://schemas.microsoft.com/office/drawing/2014/main" id="{00000000-0008-0000-0000-0000A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16" name="Immagine 2215" descr="http://demaco.consob/ArchiflowWeb/images/indicator.gif">
          <a:extLst>
            <a:ext uri="{FF2B5EF4-FFF2-40B4-BE49-F238E27FC236}">
              <a16:creationId xmlns:a16="http://schemas.microsoft.com/office/drawing/2014/main" id="{00000000-0008-0000-0000-0000A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17" name="Immagine 2216" descr="http://demaco.consob/ArchiflowWeb/images/indicator.gif">
          <a:extLst>
            <a:ext uri="{FF2B5EF4-FFF2-40B4-BE49-F238E27FC236}">
              <a16:creationId xmlns:a16="http://schemas.microsoft.com/office/drawing/2014/main" id="{00000000-0008-0000-0000-0000A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18" name="Immagine 2217" descr="http://demaco.consob/ArchiflowWeb/images/indicator.gif">
          <a:extLst>
            <a:ext uri="{FF2B5EF4-FFF2-40B4-BE49-F238E27FC236}">
              <a16:creationId xmlns:a16="http://schemas.microsoft.com/office/drawing/2014/main" id="{00000000-0008-0000-0000-0000A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19" name="Immagine 2218" descr="http://demaco.consob/ArchiflowWeb/images/indicator.gif">
          <a:extLst>
            <a:ext uri="{FF2B5EF4-FFF2-40B4-BE49-F238E27FC236}">
              <a16:creationId xmlns:a16="http://schemas.microsoft.com/office/drawing/2014/main" id="{00000000-0008-0000-0000-0000A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20" name="Immagine 2219" descr="http://demaco.consob/ArchiflowWeb/images/indicator.gif">
          <a:extLst>
            <a:ext uri="{FF2B5EF4-FFF2-40B4-BE49-F238E27FC236}">
              <a16:creationId xmlns:a16="http://schemas.microsoft.com/office/drawing/2014/main" id="{00000000-0008-0000-0000-0000A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21" name="Immagine 2220" descr="http://demaco.consob/ArchiflowWeb/images/indicator.gif">
          <a:extLst>
            <a:ext uri="{FF2B5EF4-FFF2-40B4-BE49-F238E27FC236}">
              <a16:creationId xmlns:a16="http://schemas.microsoft.com/office/drawing/2014/main" id="{00000000-0008-0000-0000-0000A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22" name="Immagine 2221" descr="http://demaco.consob/ArchiflowWeb/images/indicator.gif">
          <a:extLst>
            <a:ext uri="{FF2B5EF4-FFF2-40B4-BE49-F238E27FC236}">
              <a16:creationId xmlns:a16="http://schemas.microsoft.com/office/drawing/2014/main" id="{00000000-0008-0000-0000-0000A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23" name="Immagine 2222" descr="http://demaco.consob/ArchiflowWeb/images/indicator.gif">
          <a:extLst>
            <a:ext uri="{FF2B5EF4-FFF2-40B4-BE49-F238E27FC236}">
              <a16:creationId xmlns:a16="http://schemas.microsoft.com/office/drawing/2014/main" id="{00000000-0008-0000-0000-0000A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24" name="Immagine 2223" descr="http://demaco.consob/ArchiflowWeb/images/indicator.gif">
          <a:extLst>
            <a:ext uri="{FF2B5EF4-FFF2-40B4-BE49-F238E27FC236}">
              <a16:creationId xmlns:a16="http://schemas.microsoft.com/office/drawing/2014/main" id="{00000000-0008-0000-0000-0000B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25" name="Immagine 2224" descr="http://demaco.consob/ArchiflowWeb/images/indicator.gif">
          <a:extLst>
            <a:ext uri="{FF2B5EF4-FFF2-40B4-BE49-F238E27FC236}">
              <a16:creationId xmlns:a16="http://schemas.microsoft.com/office/drawing/2014/main" id="{00000000-0008-0000-0000-0000B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26" name="Immagine 2225" descr="http://demaco.consob/ArchiflowWeb/images/indicator.gif">
          <a:extLst>
            <a:ext uri="{FF2B5EF4-FFF2-40B4-BE49-F238E27FC236}">
              <a16:creationId xmlns:a16="http://schemas.microsoft.com/office/drawing/2014/main" id="{00000000-0008-0000-0000-0000B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27" name="Immagine 2226" descr="http://demaco.consob/ArchiflowWeb/images/indicator.gif">
          <a:extLst>
            <a:ext uri="{FF2B5EF4-FFF2-40B4-BE49-F238E27FC236}">
              <a16:creationId xmlns:a16="http://schemas.microsoft.com/office/drawing/2014/main" id="{00000000-0008-0000-0000-0000B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28" name="Immagine 2227" descr="http://demaco.consob/ArchiflowWeb/images/indicator.gif">
          <a:extLst>
            <a:ext uri="{FF2B5EF4-FFF2-40B4-BE49-F238E27FC236}">
              <a16:creationId xmlns:a16="http://schemas.microsoft.com/office/drawing/2014/main" id="{00000000-0008-0000-0000-0000B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29" name="Immagine 2228" descr="http://demaco.consob/ArchiflowWeb/images/indicator.gif">
          <a:extLst>
            <a:ext uri="{FF2B5EF4-FFF2-40B4-BE49-F238E27FC236}">
              <a16:creationId xmlns:a16="http://schemas.microsoft.com/office/drawing/2014/main" id="{00000000-0008-0000-0000-0000B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30" name="Immagine 2229" descr="http://demaco.consob/ArchiflowWeb/images/indicator.gif">
          <a:extLst>
            <a:ext uri="{FF2B5EF4-FFF2-40B4-BE49-F238E27FC236}">
              <a16:creationId xmlns:a16="http://schemas.microsoft.com/office/drawing/2014/main" id="{00000000-0008-0000-0000-0000B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31" name="Immagine 2230" descr="http://demaco.consob/ArchiflowWeb/images/indicator.gif">
          <a:extLst>
            <a:ext uri="{FF2B5EF4-FFF2-40B4-BE49-F238E27FC236}">
              <a16:creationId xmlns:a16="http://schemas.microsoft.com/office/drawing/2014/main" id="{00000000-0008-0000-0000-0000B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32" name="Immagine 2231" descr="http://demaco.consob/ArchiflowWeb/images/indicator.gif">
          <a:extLst>
            <a:ext uri="{FF2B5EF4-FFF2-40B4-BE49-F238E27FC236}">
              <a16:creationId xmlns:a16="http://schemas.microsoft.com/office/drawing/2014/main" id="{00000000-0008-0000-0000-0000B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33" name="Immagine 2232" descr="http://demaco.consob/ArchiflowWeb/images/indicator.gif">
          <a:extLst>
            <a:ext uri="{FF2B5EF4-FFF2-40B4-BE49-F238E27FC236}">
              <a16:creationId xmlns:a16="http://schemas.microsoft.com/office/drawing/2014/main" id="{00000000-0008-0000-0000-0000B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34" name="Immagine 2233" descr="http://demaco.consob/ArchiflowWeb/images/indicator.gif">
          <a:extLst>
            <a:ext uri="{FF2B5EF4-FFF2-40B4-BE49-F238E27FC236}">
              <a16:creationId xmlns:a16="http://schemas.microsoft.com/office/drawing/2014/main" id="{00000000-0008-0000-0000-0000B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35" name="Immagine 2234" descr="http://demaco.consob/ArchiflowWeb/images/indicator.gif">
          <a:extLst>
            <a:ext uri="{FF2B5EF4-FFF2-40B4-BE49-F238E27FC236}">
              <a16:creationId xmlns:a16="http://schemas.microsoft.com/office/drawing/2014/main" id="{00000000-0008-0000-0000-0000B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36" name="Immagine 2235" descr="http://demaco.consob/ArchiflowWeb/images/indicator.gif">
          <a:extLst>
            <a:ext uri="{FF2B5EF4-FFF2-40B4-BE49-F238E27FC236}">
              <a16:creationId xmlns:a16="http://schemas.microsoft.com/office/drawing/2014/main" id="{00000000-0008-0000-0000-0000B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37" name="Immagine 2236" descr="http://demaco.consob/ArchiflowWeb/images/indicator.gif">
          <a:extLst>
            <a:ext uri="{FF2B5EF4-FFF2-40B4-BE49-F238E27FC236}">
              <a16:creationId xmlns:a16="http://schemas.microsoft.com/office/drawing/2014/main" id="{00000000-0008-0000-0000-0000B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38" name="Immagine 2237" descr="http://demaco.consob/ArchiflowWeb/images/indicator.gif">
          <a:extLst>
            <a:ext uri="{FF2B5EF4-FFF2-40B4-BE49-F238E27FC236}">
              <a16:creationId xmlns:a16="http://schemas.microsoft.com/office/drawing/2014/main" id="{00000000-0008-0000-0000-0000B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39" name="Immagine 2238" descr="http://demaco.consob/ArchiflowWeb/images/indicator.gif">
          <a:extLst>
            <a:ext uri="{FF2B5EF4-FFF2-40B4-BE49-F238E27FC236}">
              <a16:creationId xmlns:a16="http://schemas.microsoft.com/office/drawing/2014/main" id="{00000000-0008-0000-0000-0000B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40" name="Immagine 2239" descr="http://demaco.consob/ArchiflowWeb/images/indicator.gif">
          <a:extLst>
            <a:ext uri="{FF2B5EF4-FFF2-40B4-BE49-F238E27FC236}">
              <a16:creationId xmlns:a16="http://schemas.microsoft.com/office/drawing/2014/main" id="{00000000-0008-0000-0000-0000C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41" name="Immagine 2240" descr="http://demaco.consob/ArchiflowWeb/images/indicator.gif">
          <a:extLst>
            <a:ext uri="{FF2B5EF4-FFF2-40B4-BE49-F238E27FC236}">
              <a16:creationId xmlns:a16="http://schemas.microsoft.com/office/drawing/2014/main" id="{00000000-0008-0000-0000-0000C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42" name="Immagine 2241" descr="http://demaco.consob/ArchiflowWeb/images/indicator.gif">
          <a:extLst>
            <a:ext uri="{FF2B5EF4-FFF2-40B4-BE49-F238E27FC236}">
              <a16:creationId xmlns:a16="http://schemas.microsoft.com/office/drawing/2014/main" id="{00000000-0008-0000-0000-0000C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43" name="Immagine 2242" descr="http://demaco.consob/ArchiflowWeb/images/indicator.gif">
          <a:extLst>
            <a:ext uri="{FF2B5EF4-FFF2-40B4-BE49-F238E27FC236}">
              <a16:creationId xmlns:a16="http://schemas.microsoft.com/office/drawing/2014/main" id="{00000000-0008-0000-0000-0000C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44" name="Immagine 2243" descr="http://demaco.consob/ArchiflowWeb/images/indicator.gif">
          <a:extLst>
            <a:ext uri="{FF2B5EF4-FFF2-40B4-BE49-F238E27FC236}">
              <a16:creationId xmlns:a16="http://schemas.microsoft.com/office/drawing/2014/main" id="{00000000-0008-0000-0000-0000C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45" name="Immagine 2244" descr="http://demaco.consob/ArchiflowWeb/images/indicator.gif">
          <a:extLst>
            <a:ext uri="{FF2B5EF4-FFF2-40B4-BE49-F238E27FC236}">
              <a16:creationId xmlns:a16="http://schemas.microsoft.com/office/drawing/2014/main" id="{00000000-0008-0000-0000-0000C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46" name="Immagine 2245" descr="http://demaco.consob/ArchiflowWeb/images/indicator.gif">
          <a:extLst>
            <a:ext uri="{FF2B5EF4-FFF2-40B4-BE49-F238E27FC236}">
              <a16:creationId xmlns:a16="http://schemas.microsoft.com/office/drawing/2014/main" id="{00000000-0008-0000-0000-0000C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47" name="Immagine 2246" descr="http://demaco.consob/ArchiflowWeb/images/indicator.gif">
          <a:extLst>
            <a:ext uri="{FF2B5EF4-FFF2-40B4-BE49-F238E27FC236}">
              <a16:creationId xmlns:a16="http://schemas.microsoft.com/office/drawing/2014/main" id="{00000000-0008-0000-0000-0000C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48" name="Immagine 2247" descr="http://demaco.consob/ArchiflowWeb/images/indicator.gif">
          <a:extLst>
            <a:ext uri="{FF2B5EF4-FFF2-40B4-BE49-F238E27FC236}">
              <a16:creationId xmlns:a16="http://schemas.microsoft.com/office/drawing/2014/main" id="{00000000-0008-0000-0000-0000C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49" name="Immagine 2248" descr="http://demaco.consob/ArchiflowWeb/images/indicator.gif">
          <a:extLst>
            <a:ext uri="{FF2B5EF4-FFF2-40B4-BE49-F238E27FC236}">
              <a16:creationId xmlns:a16="http://schemas.microsoft.com/office/drawing/2014/main" id="{00000000-0008-0000-0000-0000C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50" name="Immagine 2249" descr="http://demaco.consob/ArchiflowWeb/images/indicator.gif">
          <a:extLst>
            <a:ext uri="{FF2B5EF4-FFF2-40B4-BE49-F238E27FC236}">
              <a16:creationId xmlns:a16="http://schemas.microsoft.com/office/drawing/2014/main" id="{00000000-0008-0000-0000-0000C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51" name="Immagine 2250" descr="http://demaco.consob/ArchiflowWeb/images/indicator.gif">
          <a:extLst>
            <a:ext uri="{FF2B5EF4-FFF2-40B4-BE49-F238E27FC236}">
              <a16:creationId xmlns:a16="http://schemas.microsoft.com/office/drawing/2014/main" id="{00000000-0008-0000-0000-0000C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52" name="Immagine 2251" descr="http://demaco.consob/ArchiflowWeb/images/indicator.gif">
          <a:extLst>
            <a:ext uri="{FF2B5EF4-FFF2-40B4-BE49-F238E27FC236}">
              <a16:creationId xmlns:a16="http://schemas.microsoft.com/office/drawing/2014/main" id="{00000000-0008-0000-0000-0000C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53" name="Immagine 2252" descr="http://demaco.consob/ArchiflowWeb/images/indicator.gif">
          <a:extLst>
            <a:ext uri="{FF2B5EF4-FFF2-40B4-BE49-F238E27FC236}">
              <a16:creationId xmlns:a16="http://schemas.microsoft.com/office/drawing/2014/main" id="{00000000-0008-0000-0000-0000C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54" name="Immagine 2253" descr="http://demaco.consob/ArchiflowWeb/images/indicator.gif">
          <a:extLst>
            <a:ext uri="{FF2B5EF4-FFF2-40B4-BE49-F238E27FC236}">
              <a16:creationId xmlns:a16="http://schemas.microsoft.com/office/drawing/2014/main" id="{00000000-0008-0000-0000-0000C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55" name="Immagine 2254" descr="http://demaco.consob/ArchiflowWeb/images/indicator.gif">
          <a:extLst>
            <a:ext uri="{FF2B5EF4-FFF2-40B4-BE49-F238E27FC236}">
              <a16:creationId xmlns:a16="http://schemas.microsoft.com/office/drawing/2014/main" id="{00000000-0008-0000-0000-0000C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56" name="Immagine 2255" descr="http://demaco.consob/ArchiflowWeb/images/indicator.gif">
          <a:extLst>
            <a:ext uri="{FF2B5EF4-FFF2-40B4-BE49-F238E27FC236}">
              <a16:creationId xmlns:a16="http://schemas.microsoft.com/office/drawing/2014/main" id="{00000000-0008-0000-0000-0000D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57" name="Immagine 2256" descr="http://demaco.consob/ArchiflowWeb/images/indicator.gif">
          <a:extLst>
            <a:ext uri="{FF2B5EF4-FFF2-40B4-BE49-F238E27FC236}">
              <a16:creationId xmlns:a16="http://schemas.microsoft.com/office/drawing/2014/main" id="{00000000-0008-0000-0000-0000D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58" name="Immagine 2257" descr="http://demaco.consob/ArchiflowWeb/images/indicator.gif">
          <a:extLst>
            <a:ext uri="{FF2B5EF4-FFF2-40B4-BE49-F238E27FC236}">
              <a16:creationId xmlns:a16="http://schemas.microsoft.com/office/drawing/2014/main" id="{00000000-0008-0000-0000-0000D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59" name="Immagine 2258" descr="http://demaco.consob/ArchiflowWeb/images/indicator.gif">
          <a:extLst>
            <a:ext uri="{FF2B5EF4-FFF2-40B4-BE49-F238E27FC236}">
              <a16:creationId xmlns:a16="http://schemas.microsoft.com/office/drawing/2014/main" id="{00000000-0008-0000-0000-0000D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60" name="Immagine 2259" descr="http://demaco.consob/ArchiflowWeb/images/indicator.gif">
          <a:extLst>
            <a:ext uri="{FF2B5EF4-FFF2-40B4-BE49-F238E27FC236}">
              <a16:creationId xmlns:a16="http://schemas.microsoft.com/office/drawing/2014/main" id="{00000000-0008-0000-0000-0000D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61" name="Immagine 2260" descr="http://demaco.consob/ArchiflowWeb/images/indicator.gif">
          <a:extLst>
            <a:ext uri="{FF2B5EF4-FFF2-40B4-BE49-F238E27FC236}">
              <a16:creationId xmlns:a16="http://schemas.microsoft.com/office/drawing/2014/main" id="{00000000-0008-0000-0000-0000D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62" name="Immagine 2261" descr="http://demaco.consob/ArchiflowWeb/images/indicator.gif">
          <a:extLst>
            <a:ext uri="{FF2B5EF4-FFF2-40B4-BE49-F238E27FC236}">
              <a16:creationId xmlns:a16="http://schemas.microsoft.com/office/drawing/2014/main" id="{00000000-0008-0000-0000-0000D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63" name="Immagine 2262" descr="http://demaco.consob/ArchiflowWeb/images/indicator.gif">
          <a:extLst>
            <a:ext uri="{FF2B5EF4-FFF2-40B4-BE49-F238E27FC236}">
              <a16:creationId xmlns:a16="http://schemas.microsoft.com/office/drawing/2014/main" id="{00000000-0008-0000-0000-0000D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64" name="Immagine 2263" descr="http://demaco.consob/ArchiflowWeb/images/indicator.gif">
          <a:extLst>
            <a:ext uri="{FF2B5EF4-FFF2-40B4-BE49-F238E27FC236}">
              <a16:creationId xmlns:a16="http://schemas.microsoft.com/office/drawing/2014/main" id="{00000000-0008-0000-0000-0000D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65" name="Immagine 2264" descr="http://demaco.consob/ArchiflowWeb/images/indicator.gif">
          <a:extLst>
            <a:ext uri="{FF2B5EF4-FFF2-40B4-BE49-F238E27FC236}">
              <a16:creationId xmlns:a16="http://schemas.microsoft.com/office/drawing/2014/main" id="{00000000-0008-0000-0000-0000D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66" name="Immagine 2265" descr="http://demaco.consob/ArchiflowWeb/images/indicator.gif">
          <a:extLst>
            <a:ext uri="{FF2B5EF4-FFF2-40B4-BE49-F238E27FC236}">
              <a16:creationId xmlns:a16="http://schemas.microsoft.com/office/drawing/2014/main" id="{00000000-0008-0000-0000-0000D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67" name="Immagine 2266" descr="http://demaco.consob/ArchiflowWeb/images/indicator.gif">
          <a:extLst>
            <a:ext uri="{FF2B5EF4-FFF2-40B4-BE49-F238E27FC236}">
              <a16:creationId xmlns:a16="http://schemas.microsoft.com/office/drawing/2014/main" id="{00000000-0008-0000-0000-0000D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68" name="Immagine 2267" descr="http://demaco.consob/ArchiflowWeb/images/indicator.gif">
          <a:extLst>
            <a:ext uri="{FF2B5EF4-FFF2-40B4-BE49-F238E27FC236}">
              <a16:creationId xmlns:a16="http://schemas.microsoft.com/office/drawing/2014/main" id="{00000000-0008-0000-0000-0000D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69" name="Immagine 2268" descr="http://demaco.consob/ArchiflowWeb/images/indicator.gif">
          <a:extLst>
            <a:ext uri="{FF2B5EF4-FFF2-40B4-BE49-F238E27FC236}">
              <a16:creationId xmlns:a16="http://schemas.microsoft.com/office/drawing/2014/main" id="{00000000-0008-0000-0000-0000D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70" name="Immagine 2269" descr="http://demaco.consob/ArchiflowWeb/images/indicator.gif">
          <a:extLst>
            <a:ext uri="{FF2B5EF4-FFF2-40B4-BE49-F238E27FC236}">
              <a16:creationId xmlns:a16="http://schemas.microsoft.com/office/drawing/2014/main" id="{00000000-0008-0000-0000-0000D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71" name="Immagine 2270" descr="http://demaco.consob/ArchiflowWeb/images/indicator.gif">
          <a:extLst>
            <a:ext uri="{FF2B5EF4-FFF2-40B4-BE49-F238E27FC236}">
              <a16:creationId xmlns:a16="http://schemas.microsoft.com/office/drawing/2014/main" id="{00000000-0008-0000-0000-0000D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72" name="Immagine 2271" descr="http://demaco.consob/ArchiflowWeb/images/indicator.gif">
          <a:extLst>
            <a:ext uri="{FF2B5EF4-FFF2-40B4-BE49-F238E27FC236}">
              <a16:creationId xmlns:a16="http://schemas.microsoft.com/office/drawing/2014/main" id="{00000000-0008-0000-0000-0000E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73" name="Immagine 2272" descr="http://demaco.consob/ArchiflowWeb/images/indicator.gif">
          <a:extLst>
            <a:ext uri="{FF2B5EF4-FFF2-40B4-BE49-F238E27FC236}">
              <a16:creationId xmlns:a16="http://schemas.microsoft.com/office/drawing/2014/main" id="{00000000-0008-0000-0000-0000E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74" name="Immagine 2273" descr="http://demaco.consob/ArchiflowWeb/images/indicator.gif">
          <a:extLst>
            <a:ext uri="{FF2B5EF4-FFF2-40B4-BE49-F238E27FC236}">
              <a16:creationId xmlns:a16="http://schemas.microsoft.com/office/drawing/2014/main" id="{00000000-0008-0000-0000-0000E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75" name="Immagine 2274" descr="http://demaco.consob/ArchiflowWeb/images/indicator.gif">
          <a:extLst>
            <a:ext uri="{FF2B5EF4-FFF2-40B4-BE49-F238E27FC236}">
              <a16:creationId xmlns:a16="http://schemas.microsoft.com/office/drawing/2014/main" id="{00000000-0008-0000-0000-0000E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76" name="Immagine 2275" descr="http://demaco.consob/ArchiflowWeb/images/indicator.gif">
          <a:extLst>
            <a:ext uri="{FF2B5EF4-FFF2-40B4-BE49-F238E27FC236}">
              <a16:creationId xmlns:a16="http://schemas.microsoft.com/office/drawing/2014/main" id="{00000000-0008-0000-0000-0000E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77" name="Immagine 2276" descr="http://demaco.consob/ArchiflowWeb/images/indicator.gif">
          <a:extLst>
            <a:ext uri="{FF2B5EF4-FFF2-40B4-BE49-F238E27FC236}">
              <a16:creationId xmlns:a16="http://schemas.microsoft.com/office/drawing/2014/main" id="{00000000-0008-0000-0000-0000E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78" name="Immagine 2277" descr="http://demaco.consob/ArchiflowWeb/images/indicator.gif">
          <a:extLst>
            <a:ext uri="{FF2B5EF4-FFF2-40B4-BE49-F238E27FC236}">
              <a16:creationId xmlns:a16="http://schemas.microsoft.com/office/drawing/2014/main" id="{00000000-0008-0000-0000-0000E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79" name="Immagine 2278" descr="http://demaco.consob/ArchiflowWeb/images/indicator.gif">
          <a:extLst>
            <a:ext uri="{FF2B5EF4-FFF2-40B4-BE49-F238E27FC236}">
              <a16:creationId xmlns:a16="http://schemas.microsoft.com/office/drawing/2014/main" id="{00000000-0008-0000-0000-0000E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80" name="Immagine 2279" descr="http://demaco.consob/ArchiflowWeb/images/indicator.gif">
          <a:extLst>
            <a:ext uri="{FF2B5EF4-FFF2-40B4-BE49-F238E27FC236}">
              <a16:creationId xmlns:a16="http://schemas.microsoft.com/office/drawing/2014/main" id="{00000000-0008-0000-0000-0000E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81" name="Immagine 2280" descr="http://demaco.consob/ArchiflowWeb/images/indicator.gif">
          <a:extLst>
            <a:ext uri="{FF2B5EF4-FFF2-40B4-BE49-F238E27FC236}">
              <a16:creationId xmlns:a16="http://schemas.microsoft.com/office/drawing/2014/main" id="{00000000-0008-0000-0000-0000E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82" name="Immagine 2281" descr="http://demaco.consob/ArchiflowWeb/images/indicator.gif">
          <a:extLst>
            <a:ext uri="{FF2B5EF4-FFF2-40B4-BE49-F238E27FC236}">
              <a16:creationId xmlns:a16="http://schemas.microsoft.com/office/drawing/2014/main" id="{00000000-0008-0000-0000-0000E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83" name="Immagine 2282" descr="http://demaco.consob/ArchiflowWeb/images/indicator.gif">
          <a:extLst>
            <a:ext uri="{FF2B5EF4-FFF2-40B4-BE49-F238E27FC236}">
              <a16:creationId xmlns:a16="http://schemas.microsoft.com/office/drawing/2014/main" id="{00000000-0008-0000-0000-0000E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84" name="Immagine 2283" descr="http://demaco.consob/ArchiflowWeb/images/indicator.gif">
          <a:extLst>
            <a:ext uri="{FF2B5EF4-FFF2-40B4-BE49-F238E27FC236}">
              <a16:creationId xmlns:a16="http://schemas.microsoft.com/office/drawing/2014/main" id="{00000000-0008-0000-0000-0000E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85" name="Immagine 2284" descr="http://demaco.consob/ArchiflowWeb/images/indicator.gif">
          <a:extLst>
            <a:ext uri="{FF2B5EF4-FFF2-40B4-BE49-F238E27FC236}">
              <a16:creationId xmlns:a16="http://schemas.microsoft.com/office/drawing/2014/main" id="{00000000-0008-0000-0000-0000E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86" name="Immagine 2285" descr="http://demaco.consob/ArchiflowWeb/images/indicator.gif">
          <a:extLst>
            <a:ext uri="{FF2B5EF4-FFF2-40B4-BE49-F238E27FC236}">
              <a16:creationId xmlns:a16="http://schemas.microsoft.com/office/drawing/2014/main" id="{00000000-0008-0000-0000-0000E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87" name="Immagine 2286" descr="http://demaco.consob/ArchiflowWeb/images/indicator.gif">
          <a:extLst>
            <a:ext uri="{FF2B5EF4-FFF2-40B4-BE49-F238E27FC236}">
              <a16:creationId xmlns:a16="http://schemas.microsoft.com/office/drawing/2014/main" id="{00000000-0008-0000-0000-0000E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88" name="Immagine 2287" descr="http://demaco.consob/ArchiflowWeb/images/indicator.gif">
          <a:extLst>
            <a:ext uri="{FF2B5EF4-FFF2-40B4-BE49-F238E27FC236}">
              <a16:creationId xmlns:a16="http://schemas.microsoft.com/office/drawing/2014/main" id="{00000000-0008-0000-0000-0000F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89" name="Immagine 2288" descr="http://demaco.consob/ArchiflowWeb/images/indicator.gif">
          <a:extLst>
            <a:ext uri="{FF2B5EF4-FFF2-40B4-BE49-F238E27FC236}">
              <a16:creationId xmlns:a16="http://schemas.microsoft.com/office/drawing/2014/main" id="{00000000-0008-0000-0000-0000F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90" name="Immagine 2289" descr="http://demaco.consob/ArchiflowWeb/images/indicator.gif">
          <a:extLst>
            <a:ext uri="{FF2B5EF4-FFF2-40B4-BE49-F238E27FC236}">
              <a16:creationId xmlns:a16="http://schemas.microsoft.com/office/drawing/2014/main" id="{00000000-0008-0000-0000-0000F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91" name="Immagine 2290" descr="http://demaco.consob/ArchiflowWeb/images/indicator.gif">
          <a:extLst>
            <a:ext uri="{FF2B5EF4-FFF2-40B4-BE49-F238E27FC236}">
              <a16:creationId xmlns:a16="http://schemas.microsoft.com/office/drawing/2014/main" id="{00000000-0008-0000-0000-0000F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92" name="Immagine 2291" descr="http://demaco.consob/ArchiflowWeb/images/indicator.gif">
          <a:extLst>
            <a:ext uri="{FF2B5EF4-FFF2-40B4-BE49-F238E27FC236}">
              <a16:creationId xmlns:a16="http://schemas.microsoft.com/office/drawing/2014/main" id="{00000000-0008-0000-0000-0000F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93" name="Immagine 2292" descr="http://demaco.consob/ArchiflowWeb/images/indicator.gif">
          <a:extLst>
            <a:ext uri="{FF2B5EF4-FFF2-40B4-BE49-F238E27FC236}">
              <a16:creationId xmlns:a16="http://schemas.microsoft.com/office/drawing/2014/main" id="{00000000-0008-0000-0000-0000F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94" name="Immagine 2293" descr="http://demaco.consob/ArchiflowWeb/images/indicator.gif">
          <a:extLst>
            <a:ext uri="{FF2B5EF4-FFF2-40B4-BE49-F238E27FC236}">
              <a16:creationId xmlns:a16="http://schemas.microsoft.com/office/drawing/2014/main" id="{00000000-0008-0000-0000-0000F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95" name="Immagine 2294" descr="http://demaco.consob/ArchiflowWeb/images/indicator.gif">
          <a:extLst>
            <a:ext uri="{FF2B5EF4-FFF2-40B4-BE49-F238E27FC236}">
              <a16:creationId xmlns:a16="http://schemas.microsoft.com/office/drawing/2014/main" id="{00000000-0008-0000-0000-0000F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96" name="Immagine 2295" descr="http://demaco.consob/ArchiflowWeb/images/indicator.gif">
          <a:extLst>
            <a:ext uri="{FF2B5EF4-FFF2-40B4-BE49-F238E27FC236}">
              <a16:creationId xmlns:a16="http://schemas.microsoft.com/office/drawing/2014/main" id="{00000000-0008-0000-0000-0000F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97" name="Immagine 2296" descr="http://demaco.consob/ArchiflowWeb/images/indicator.gif">
          <a:extLst>
            <a:ext uri="{FF2B5EF4-FFF2-40B4-BE49-F238E27FC236}">
              <a16:creationId xmlns:a16="http://schemas.microsoft.com/office/drawing/2014/main" id="{00000000-0008-0000-0000-0000F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298" name="Immagine 2297" descr="http://demaco.consob/ArchiflowWeb/images/indicator.gif">
          <a:extLst>
            <a:ext uri="{FF2B5EF4-FFF2-40B4-BE49-F238E27FC236}">
              <a16:creationId xmlns:a16="http://schemas.microsoft.com/office/drawing/2014/main" id="{00000000-0008-0000-0000-0000F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299" name="Immagine 2298" descr="http://demaco.consob/ArchiflowWeb/images/indicator.gif">
          <a:extLst>
            <a:ext uri="{FF2B5EF4-FFF2-40B4-BE49-F238E27FC236}">
              <a16:creationId xmlns:a16="http://schemas.microsoft.com/office/drawing/2014/main" id="{00000000-0008-0000-0000-0000F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00" name="Immagine 2299" descr="http://demaco.consob/ArchiflowWeb/images/indicator.gif">
          <a:extLst>
            <a:ext uri="{FF2B5EF4-FFF2-40B4-BE49-F238E27FC236}">
              <a16:creationId xmlns:a16="http://schemas.microsoft.com/office/drawing/2014/main" id="{00000000-0008-0000-0000-0000F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01" name="Immagine 2300" descr="http://demaco.consob/ArchiflowWeb/images/indicator.gif">
          <a:extLst>
            <a:ext uri="{FF2B5EF4-FFF2-40B4-BE49-F238E27FC236}">
              <a16:creationId xmlns:a16="http://schemas.microsoft.com/office/drawing/2014/main" id="{00000000-0008-0000-0000-0000F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02" name="Immagine 2301" descr="http://demaco.consob/ArchiflowWeb/images/indicator.gif">
          <a:extLst>
            <a:ext uri="{FF2B5EF4-FFF2-40B4-BE49-F238E27FC236}">
              <a16:creationId xmlns:a16="http://schemas.microsoft.com/office/drawing/2014/main" id="{00000000-0008-0000-0000-0000F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03" name="Immagine 2302" descr="http://demaco.consob/ArchiflowWeb/images/indicator.gif">
          <a:extLst>
            <a:ext uri="{FF2B5EF4-FFF2-40B4-BE49-F238E27FC236}">
              <a16:creationId xmlns:a16="http://schemas.microsoft.com/office/drawing/2014/main" id="{00000000-0008-0000-0000-0000F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04" name="Immagine 2303" descr="http://demaco.consob/ArchiflowWeb/images/indicator.gif">
          <a:extLst>
            <a:ext uri="{FF2B5EF4-FFF2-40B4-BE49-F238E27FC236}">
              <a16:creationId xmlns:a16="http://schemas.microsoft.com/office/drawing/2014/main" id="{00000000-0008-0000-0000-00000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05" name="Immagine 2304" descr="http://demaco.consob/ArchiflowWeb/images/indicator.gif">
          <a:extLst>
            <a:ext uri="{FF2B5EF4-FFF2-40B4-BE49-F238E27FC236}">
              <a16:creationId xmlns:a16="http://schemas.microsoft.com/office/drawing/2014/main" id="{00000000-0008-0000-0000-00000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06" name="Immagine 2305" descr="http://demaco.consob/ArchiflowWeb/images/indicator.gif">
          <a:extLst>
            <a:ext uri="{FF2B5EF4-FFF2-40B4-BE49-F238E27FC236}">
              <a16:creationId xmlns:a16="http://schemas.microsoft.com/office/drawing/2014/main" id="{00000000-0008-0000-0000-00000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07" name="Immagine 2306" descr="http://demaco.consob/ArchiflowWeb/images/indicator.gif">
          <a:extLst>
            <a:ext uri="{FF2B5EF4-FFF2-40B4-BE49-F238E27FC236}">
              <a16:creationId xmlns:a16="http://schemas.microsoft.com/office/drawing/2014/main" id="{00000000-0008-0000-0000-00000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08" name="Immagine 2307" descr="http://demaco.consob/ArchiflowWeb/images/indicator.gif">
          <a:extLst>
            <a:ext uri="{FF2B5EF4-FFF2-40B4-BE49-F238E27FC236}">
              <a16:creationId xmlns:a16="http://schemas.microsoft.com/office/drawing/2014/main" id="{00000000-0008-0000-0000-00000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09" name="Immagine 2308" descr="http://demaco.consob/ArchiflowWeb/images/indicator.gif">
          <a:extLst>
            <a:ext uri="{FF2B5EF4-FFF2-40B4-BE49-F238E27FC236}">
              <a16:creationId xmlns:a16="http://schemas.microsoft.com/office/drawing/2014/main" id="{00000000-0008-0000-0000-00000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10" name="Immagine 2309" descr="http://demaco.consob/ArchiflowWeb/images/indicator.gif">
          <a:extLst>
            <a:ext uri="{FF2B5EF4-FFF2-40B4-BE49-F238E27FC236}">
              <a16:creationId xmlns:a16="http://schemas.microsoft.com/office/drawing/2014/main" id="{00000000-0008-0000-0000-00000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11" name="Immagine 2310" descr="http://demaco.consob/ArchiflowWeb/images/indicator.gif">
          <a:extLst>
            <a:ext uri="{FF2B5EF4-FFF2-40B4-BE49-F238E27FC236}">
              <a16:creationId xmlns:a16="http://schemas.microsoft.com/office/drawing/2014/main" id="{00000000-0008-0000-0000-00000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12" name="Immagine 2311" descr="http://demaco.consob/ArchiflowWeb/images/indicator.gif">
          <a:extLst>
            <a:ext uri="{FF2B5EF4-FFF2-40B4-BE49-F238E27FC236}">
              <a16:creationId xmlns:a16="http://schemas.microsoft.com/office/drawing/2014/main" id="{00000000-0008-0000-0000-00000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13" name="Immagine 2312" descr="http://demaco.consob/ArchiflowWeb/images/indicator.gif">
          <a:extLst>
            <a:ext uri="{FF2B5EF4-FFF2-40B4-BE49-F238E27FC236}">
              <a16:creationId xmlns:a16="http://schemas.microsoft.com/office/drawing/2014/main" id="{00000000-0008-0000-0000-00000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14" name="Immagine 2313" descr="http://demaco.consob/ArchiflowWeb/images/indicator.gif">
          <a:extLst>
            <a:ext uri="{FF2B5EF4-FFF2-40B4-BE49-F238E27FC236}">
              <a16:creationId xmlns:a16="http://schemas.microsoft.com/office/drawing/2014/main" id="{00000000-0008-0000-0000-00000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15" name="Immagine 2314" descr="http://demaco.consob/ArchiflowWeb/images/indicator.gif">
          <a:extLst>
            <a:ext uri="{FF2B5EF4-FFF2-40B4-BE49-F238E27FC236}">
              <a16:creationId xmlns:a16="http://schemas.microsoft.com/office/drawing/2014/main" id="{00000000-0008-0000-0000-00000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16" name="Immagine 2315" descr="http://demaco.consob/ArchiflowWeb/images/indicator.gif">
          <a:extLst>
            <a:ext uri="{FF2B5EF4-FFF2-40B4-BE49-F238E27FC236}">
              <a16:creationId xmlns:a16="http://schemas.microsoft.com/office/drawing/2014/main" id="{00000000-0008-0000-0000-00000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17" name="Immagine 2316" descr="http://demaco.consob/ArchiflowWeb/images/indicator.gif">
          <a:extLst>
            <a:ext uri="{FF2B5EF4-FFF2-40B4-BE49-F238E27FC236}">
              <a16:creationId xmlns:a16="http://schemas.microsoft.com/office/drawing/2014/main" id="{00000000-0008-0000-0000-00000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18" name="Immagine 2317" descr="http://demaco.consob/ArchiflowWeb/images/indicator.gif">
          <a:extLst>
            <a:ext uri="{FF2B5EF4-FFF2-40B4-BE49-F238E27FC236}">
              <a16:creationId xmlns:a16="http://schemas.microsoft.com/office/drawing/2014/main" id="{00000000-0008-0000-0000-00000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19" name="Immagine 2318" descr="http://demaco.consob/ArchiflowWeb/images/indicator.gif">
          <a:extLst>
            <a:ext uri="{FF2B5EF4-FFF2-40B4-BE49-F238E27FC236}">
              <a16:creationId xmlns:a16="http://schemas.microsoft.com/office/drawing/2014/main" id="{00000000-0008-0000-0000-00000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20" name="Immagine 2319" descr="http://demaco.consob/ArchiflowWeb/images/indicator.gif">
          <a:extLst>
            <a:ext uri="{FF2B5EF4-FFF2-40B4-BE49-F238E27FC236}">
              <a16:creationId xmlns:a16="http://schemas.microsoft.com/office/drawing/2014/main" id="{00000000-0008-0000-0000-00001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21" name="Immagine 2320" descr="http://demaco.consob/ArchiflowWeb/images/indicator.gif">
          <a:extLst>
            <a:ext uri="{FF2B5EF4-FFF2-40B4-BE49-F238E27FC236}">
              <a16:creationId xmlns:a16="http://schemas.microsoft.com/office/drawing/2014/main" id="{00000000-0008-0000-0000-00001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22" name="Immagine 2321" descr="http://demaco.consob/ArchiflowWeb/images/indicator.gif">
          <a:extLst>
            <a:ext uri="{FF2B5EF4-FFF2-40B4-BE49-F238E27FC236}">
              <a16:creationId xmlns:a16="http://schemas.microsoft.com/office/drawing/2014/main" id="{00000000-0008-0000-0000-00001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23" name="Immagine 2322" descr="http://demaco.consob/ArchiflowWeb/images/indicator.gif">
          <a:extLst>
            <a:ext uri="{FF2B5EF4-FFF2-40B4-BE49-F238E27FC236}">
              <a16:creationId xmlns:a16="http://schemas.microsoft.com/office/drawing/2014/main" id="{00000000-0008-0000-0000-00001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24" name="Immagine 2323" descr="http://demaco.consob/ArchiflowWeb/images/indicator.gif">
          <a:extLst>
            <a:ext uri="{FF2B5EF4-FFF2-40B4-BE49-F238E27FC236}">
              <a16:creationId xmlns:a16="http://schemas.microsoft.com/office/drawing/2014/main" id="{00000000-0008-0000-0000-00001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25" name="Immagine 2324" descr="http://demaco.consob/ArchiflowWeb/images/indicator.gif">
          <a:extLst>
            <a:ext uri="{FF2B5EF4-FFF2-40B4-BE49-F238E27FC236}">
              <a16:creationId xmlns:a16="http://schemas.microsoft.com/office/drawing/2014/main" id="{00000000-0008-0000-0000-00001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26" name="Immagine 2325" descr="http://demaco.consob/ArchiflowWeb/images/indicator.gif">
          <a:extLst>
            <a:ext uri="{FF2B5EF4-FFF2-40B4-BE49-F238E27FC236}">
              <a16:creationId xmlns:a16="http://schemas.microsoft.com/office/drawing/2014/main" id="{00000000-0008-0000-0000-00001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27" name="Immagine 2326" descr="http://demaco.consob/ArchiflowWeb/images/indicator.gif">
          <a:extLst>
            <a:ext uri="{FF2B5EF4-FFF2-40B4-BE49-F238E27FC236}">
              <a16:creationId xmlns:a16="http://schemas.microsoft.com/office/drawing/2014/main" id="{00000000-0008-0000-0000-00001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28" name="Immagine 2327" descr="http://demaco.consob/ArchiflowWeb/images/indicator.gif">
          <a:extLst>
            <a:ext uri="{FF2B5EF4-FFF2-40B4-BE49-F238E27FC236}">
              <a16:creationId xmlns:a16="http://schemas.microsoft.com/office/drawing/2014/main" id="{00000000-0008-0000-0000-00001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29" name="Immagine 2328" descr="http://demaco.consob/ArchiflowWeb/images/indicator.gif">
          <a:extLst>
            <a:ext uri="{FF2B5EF4-FFF2-40B4-BE49-F238E27FC236}">
              <a16:creationId xmlns:a16="http://schemas.microsoft.com/office/drawing/2014/main" id="{00000000-0008-0000-0000-00001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30" name="Immagine 2329" descr="http://demaco.consob/ArchiflowWeb/images/indicator.gif">
          <a:extLst>
            <a:ext uri="{FF2B5EF4-FFF2-40B4-BE49-F238E27FC236}">
              <a16:creationId xmlns:a16="http://schemas.microsoft.com/office/drawing/2014/main" id="{00000000-0008-0000-0000-00001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31" name="Immagine 2330" descr="http://demaco.consob/ArchiflowWeb/images/indicator.gif">
          <a:extLst>
            <a:ext uri="{FF2B5EF4-FFF2-40B4-BE49-F238E27FC236}">
              <a16:creationId xmlns:a16="http://schemas.microsoft.com/office/drawing/2014/main" id="{00000000-0008-0000-0000-00001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32" name="Immagine 2331" descr="http://demaco.consob/ArchiflowWeb/images/indicator.gif">
          <a:extLst>
            <a:ext uri="{FF2B5EF4-FFF2-40B4-BE49-F238E27FC236}">
              <a16:creationId xmlns:a16="http://schemas.microsoft.com/office/drawing/2014/main" id="{00000000-0008-0000-0000-00001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33" name="Immagine 2332" descr="http://demaco.consob/ArchiflowWeb/images/indicator.gif">
          <a:extLst>
            <a:ext uri="{FF2B5EF4-FFF2-40B4-BE49-F238E27FC236}">
              <a16:creationId xmlns:a16="http://schemas.microsoft.com/office/drawing/2014/main" id="{00000000-0008-0000-0000-00001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34" name="Immagine 2333" descr="http://demaco.consob/ArchiflowWeb/images/indicator.gif">
          <a:extLst>
            <a:ext uri="{FF2B5EF4-FFF2-40B4-BE49-F238E27FC236}">
              <a16:creationId xmlns:a16="http://schemas.microsoft.com/office/drawing/2014/main" id="{00000000-0008-0000-0000-00001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35" name="Immagine 2334" descr="http://demaco.consob/ArchiflowWeb/images/indicator.gif">
          <a:extLst>
            <a:ext uri="{FF2B5EF4-FFF2-40B4-BE49-F238E27FC236}">
              <a16:creationId xmlns:a16="http://schemas.microsoft.com/office/drawing/2014/main" id="{00000000-0008-0000-0000-00001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36" name="Immagine 2335" descr="http://demaco.consob/ArchiflowWeb/images/indicator.gif">
          <a:extLst>
            <a:ext uri="{FF2B5EF4-FFF2-40B4-BE49-F238E27FC236}">
              <a16:creationId xmlns:a16="http://schemas.microsoft.com/office/drawing/2014/main" id="{00000000-0008-0000-0000-00002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37" name="Immagine 2336" descr="http://demaco.consob/ArchiflowWeb/images/indicator.gif">
          <a:extLst>
            <a:ext uri="{FF2B5EF4-FFF2-40B4-BE49-F238E27FC236}">
              <a16:creationId xmlns:a16="http://schemas.microsoft.com/office/drawing/2014/main" id="{00000000-0008-0000-0000-00002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38" name="Immagine 2337" descr="http://demaco.consob/ArchiflowWeb/images/indicator.gif">
          <a:extLst>
            <a:ext uri="{FF2B5EF4-FFF2-40B4-BE49-F238E27FC236}">
              <a16:creationId xmlns:a16="http://schemas.microsoft.com/office/drawing/2014/main" id="{00000000-0008-0000-0000-00002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39" name="Immagine 2338" descr="http://demaco.consob/ArchiflowWeb/images/indicator.gif">
          <a:extLst>
            <a:ext uri="{FF2B5EF4-FFF2-40B4-BE49-F238E27FC236}">
              <a16:creationId xmlns:a16="http://schemas.microsoft.com/office/drawing/2014/main" id="{00000000-0008-0000-0000-00002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40" name="Immagine 2339" descr="http://demaco.consob/ArchiflowWeb/images/indicator.gif">
          <a:extLst>
            <a:ext uri="{FF2B5EF4-FFF2-40B4-BE49-F238E27FC236}">
              <a16:creationId xmlns:a16="http://schemas.microsoft.com/office/drawing/2014/main" id="{00000000-0008-0000-0000-00002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41" name="Immagine 2340" descr="http://demaco.consob/ArchiflowWeb/images/indicator.gif">
          <a:extLst>
            <a:ext uri="{FF2B5EF4-FFF2-40B4-BE49-F238E27FC236}">
              <a16:creationId xmlns:a16="http://schemas.microsoft.com/office/drawing/2014/main" id="{00000000-0008-0000-0000-00002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42" name="Immagine 2341" descr="http://demaco.consob/ArchiflowWeb/images/indicator.gif">
          <a:extLst>
            <a:ext uri="{FF2B5EF4-FFF2-40B4-BE49-F238E27FC236}">
              <a16:creationId xmlns:a16="http://schemas.microsoft.com/office/drawing/2014/main" id="{00000000-0008-0000-0000-00002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43" name="Immagine 2342" descr="http://demaco.consob/ArchiflowWeb/images/indicator.gif">
          <a:extLst>
            <a:ext uri="{FF2B5EF4-FFF2-40B4-BE49-F238E27FC236}">
              <a16:creationId xmlns:a16="http://schemas.microsoft.com/office/drawing/2014/main" id="{00000000-0008-0000-0000-00002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44" name="Immagine 2343" descr="http://demaco.consob/ArchiflowWeb/images/indicator.gif">
          <a:extLst>
            <a:ext uri="{FF2B5EF4-FFF2-40B4-BE49-F238E27FC236}">
              <a16:creationId xmlns:a16="http://schemas.microsoft.com/office/drawing/2014/main" id="{00000000-0008-0000-0000-00002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45" name="Immagine 2344" descr="http://demaco.consob/ArchiflowWeb/images/indicator.gif">
          <a:extLst>
            <a:ext uri="{FF2B5EF4-FFF2-40B4-BE49-F238E27FC236}">
              <a16:creationId xmlns:a16="http://schemas.microsoft.com/office/drawing/2014/main" id="{00000000-0008-0000-0000-00002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46" name="Immagine 2345" descr="http://demaco.consob/ArchiflowWeb/images/indicator.gif">
          <a:extLst>
            <a:ext uri="{FF2B5EF4-FFF2-40B4-BE49-F238E27FC236}">
              <a16:creationId xmlns:a16="http://schemas.microsoft.com/office/drawing/2014/main" id="{00000000-0008-0000-0000-00002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47" name="Immagine 2346" descr="http://demaco.consob/ArchiflowWeb/images/indicator.gif">
          <a:extLst>
            <a:ext uri="{FF2B5EF4-FFF2-40B4-BE49-F238E27FC236}">
              <a16:creationId xmlns:a16="http://schemas.microsoft.com/office/drawing/2014/main" id="{00000000-0008-0000-0000-00002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48" name="Immagine 2347" descr="http://demaco.consob/ArchiflowWeb/images/indicator.gif">
          <a:extLst>
            <a:ext uri="{FF2B5EF4-FFF2-40B4-BE49-F238E27FC236}">
              <a16:creationId xmlns:a16="http://schemas.microsoft.com/office/drawing/2014/main" id="{00000000-0008-0000-0000-00002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49" name="Immagine 2348" descr="http://demaco.consob/ArchiflowWeb/images/indicator.gif">
          <a:extLst>
            <a:ext uri="{FF2B5EF4-FFF2-40B4-BE49-F238E27FC236}">
              <a16:creationId xmlns:a16="http://schemas.microsoft.com/office/drawing/2014/main" id="{00000000-0008-0000-0000-00002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50" name="Immagine 2349" descr="http://demaco.consob/ArchiflowWeb/images/indicator.gif">
          <a:extLst>
            <a:ext uri="{FF2B5EF4-FFF2-40B4-BE49-F238E27FC236}">
              <a16:creationId xmlns:a16="http://schemas.microsoft.com/office/drawing/2014/main" id="{00000000-0008-0000-0000-00002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51" name="Immagine 2350" descr="http://demaco.consob/ArchiflowWeb/images/indicator.gif">
          <a:extLst>
            <a:ext uri="{FF2B5EF4-FFF2-40B4-BE49-F238E27FC236}">
              <a16:creationId xmlns:a16="http://schemas.microsoft.com/office/drawing/2014/main" id="{00000000-0008-0000-0000-00002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52" name="Immagine 2351" descr="http://demaco.consob/ArchiflowWeb/images/indicator.gif">
          <a:extLst>
            <a:ext uri="{FF2B5EF4-FFF2-40B4-BE49-F238E27FC236}">
              <a16:creationId xmlns:a16="http://schemas.microsoft.com/office/drawing/2014/main" id="{00000000-0008-0000-0000-00003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53" name="Immagine 2352" descr="http://demaco.consob/ArchiflowWeb/images/indicator.gif">
          <a:extLst>
            <a:ext uri="{FF2B5EF4-FFF2-40B4-BE49-F238E27FC236}">
              <a16:creationId xmlns:a16="http://schemas.microsoft.com/office/drawing/2014/main" id="{00000000-0008-0000-0000-00003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54" name="Immagine 2353" descr="http://demaco.consob/ArchiflowWeb/images/indicator.gif">
          <a:extLst>
            <a:ext uri="{FF2B5EF4-FFF2-40B4-BE49-F238E27FC236}">
              <a16:creationId xmlns:a16="http://schemas.microsoft.com/office/drawing/2014/main" id="{00000000-0008-0000-0000-00003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55" name="Immagine 2354" descr="http://demaco.consob/ArchiflowWeb/images/indicator.gif">
          <a:extLst>
            <a:ext uri="{FF2B5EF4-FFF2-40B4-BE49-F238E27FC236}">
              <a16:creationId xmlns:a16="http://schemas.microsoft.com/office/drawing/2014/main" id="{00000000-0008-0000-0000-00003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56" name="Immagine 2355" descr="http://demaco.consob/ArchiflowWeb/images/indicator.gif">
          <a:extLst>
            <a:ext uri="{FF2B5EF4-FFF2-40B4-BE49-F238E27FC236}">
              <a16:creationId xmlns:a16="http://schemas.microsoft.com/office/drawing/2014/main" id="{00000000-0008-0000-0000-00003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57" name="Immagine 2356" descr="http://demaco.consob/ArchiflowWeb/images/indicator.gif">
          <a:extLst>
            <a:ext uri="{FF2B5EF4-FFF2-40B4-BE49-F238E27FC236}">
              <a16:creationId xmlns:a16="http://schemas.microsoft.com/office/drawing/2014/main" id="{00000000-0008-0000-0000-00003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58" name="Immagine 2357" descr="http://demaco.consob/ArchiflowWeb/images/indicator.gif">
          <a:extLst>
            <a:ext uri="{FF2B5EF4-FFF2-40B4-BE49-F238E27FC236}">
              <a16:creationId xmlns:a16="http://schemas.microsoft.com/office/drawing/2014/main" id="{00000000-0008-0000-0000-00003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59" name="Immagine 2358" descr="http://demaco.consob/ArchiflowWeb/images/indicator.gif">
          <a:extLst>
            <a:ext uri="{FF2B5EF4-FFF2-40B4-BE49-F238E27FC236}">
              <a16:creationId xmlns:a16="http://schemas.microsoft.com/office/drawing/2014/main" id="{00000000-0008-0000-0000-00003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60" name="Immagine 2359" descr="http://demaco.consob/ArchiflowWeb/images/indicator.gif">
          <a:extLst>
            <a:ext uri="{FF2B5EF4-FFF2-40B4-BE49-F238E27FC236}">
              <a16:creationId xmlns:a16="http://schemas.microsoft.com/office/drawing/2014/main" id="{00000000-0008-0000-0000-00003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61" name="Immagine 2360" descr="http://demaco.consob/ArchiflowWeb/images/indicator.gif">
          <a:extLst>
            <a:ext uri="{FF2B5EF4-FFF2-40B4-BE49-F238E27FC236}">
              <a16:creationId xmlns:a16="http://schemas.microsoft.com/office/drawing/2014/main" id="{00000000-0008-0000-0000-00003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62" name="Immagine 2361" descr="http://demaco.consob/ArchiflowWeb/images/indicator.gif">
          <a:extLst>
            <a:ext uri="{FF2B5EF4-FFF2-40B4-BE49-F238E27FC236}">
              <a16:creationId xmlns:a16="http://schemas.microsoft.com/office/drawing/2014/main" id="{00000000-0008-0000-0000-00003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380</xdr:row>
      <xdr:rowOff>0</xdr:rowOff>
    </xdr:from>
    <xdr:to>
      <xdr:col>11</xdr:col>
      <xdr:colOff>152400</xdr:colOff>
      <xdr:row>380</xdr:row>
      <xdr:rowOff>152400</xdr:rowOff>
    </xdr:to>
    <xdr:pic>
      <xdr:nvPicPr>
        <xdr:cNvPr id="2363" name="Immagine 2362" descr="http://demaco.consob/ArchiflowWeb/images/indicator.gif">
          <a:extLst>
            <a:ext uri="{FF2B5EF4-FFF2-40B4-BE49-F238E27FC236}">
              <a16:creationId xmlns:a16="http://schemas.microsoft.com/office/drawing/2014/main" id="{00000000-0008-0000-0000-00003B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380</xdr:row>
      <xdr:rowOff>0</xdr:rowOff>
    </xdr:from>
    <xdr:ext cx="152400" cy="152400"/>
    <xdr:pic>
      <xdr:nvPicPr>
        <xdr:cNvPr id="2364" name="Immagine 2363" descr="http://demaco.consob/ArchiflowWeb/images/indicator.gif">
          <a:extLst>
            <a:ext uri="{FF2B5EF4-FFF2-40B4-BE49-F238E27FC236}">
              <a16:creationId xmlns:a16="http://schemas.microsoft.com/office/drawing/2014/main" id="{00000000-0008-0000-0000-00003C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65" name="Immagine 2364" descr="http://demaco.consob/ArchiflowWeb/images/indicator.gif">
          <a:extLst>
            <a:ext uri="{FF2B5EF4-FFF2-40B4-BE49-F238E27FC236}">
              <a16:creationId xmlns:a16="http://schemas.microsoft.com/office/drawing/2014/main" id="{00000000-0008-0000-0000-00003D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172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66" name="Immagine 2365" descr="http://demaco.consob/ArchiflowWeb/images/indicator.gif">
          <a:extLst>
            <a:ext uri="{FF2B5EF4-FFF2-40B4-BE49-F238E27FC236}">
              <a16:creationId xmlns:a16="http://schemas.microsoft.com/office/drawing/2014/main" id="{00000000-0008-0000-0000-00003E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172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2367" name="Immagine 2366" descr="http://demaco.consob/ArchiflowWeb/images/indicator.gif">
          <a:extLst>
            <a:ext uri="{FF2B5EF4-FFF2-40B4-BE49-F238E27FC236}">
              <a16:creationId xmlns:a16="http://schemas.microsoft.com/office/drawing/2014/main" id="{00000000-0008-0000-0000-00003F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2867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2368" name="Immagine 2367" descr="http://demaco.consob/ArchiflowWeb/images/indicator.gif">
          <a:extLst>
            <a:ext uri="{FF2B5EF4-FFF2-40B4-BE49-F238E27FC236}">
              <a16:creationId xmlns:a16="http://schemas.microsoft.com/office/drawing/2014/main" id="{00000000-0008-0000-0000-000040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2867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876300</xdr:colOff>
      <xdr:row>205</xdr:row>
      <xdr:rowOff>508907</xdr:rowOff>
    </xdr:from>
    <xdr:ext cx="65" cy="172227"/>
    <xdr:sp macro="" textlink="">
      <xdr:nvSpPr>
        <xdr:cNvPr id="2369" name="CasellaDiTesto 2368"/>
        <xdr:cNvSpPr txBox="1"/>
      </xdr:nvSpPr>
      <xdr:spPr>
        <a:xfrm>
          <a:off x="8686800" y="30017901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it-IT" sz="1100"/>
        </a:p>
      </xdr:txBody>
    </xdr:sp>
    <xdr:clientData/>
  </xdr:oneCellAnchor>
  <xdr:oneCellAnchor>
    <xdr:from>
      <xdr:col>11</xdr:col>
      <xdr:colOff>0</xdr:colOff>
      <xdr:row>487</xdr:row>
      <xdr:rowOff>0</xdr:rowOff>
    </xdr:from>
    <xdr:ext cx="152400" cy="152400"/>
    <xdr:pic>
      <xdr:nvPicPr>
        <xdr:cNvPr id="4749" name="Immagine 4748" descr="http://demaco.consob/ArchiflowWeb/images/indicator.gif">
          <a:extLst>
            <a:ext uri="{FF2B5EF4-FFF2-40B4-BE49-F238E27FC236}">
              <a16:creationId xmlns:a16="http://schemas.microsoft.com/office/drawing/2014/main" id="{00000000-0008-0000-0000-00000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50" name="Immagine 4749" descr="http://demaco.consob/ArchiflowWeb/images/indicator.gif">
          <a:extLst>
            <a:ext uri="{FF2B5EF4-FFF2-40B4-BE49-F238E27FC236}">
              <a16:creationId xmlns:a16="http://schemas.microsoft.com/office/drawing/2014/main" id="{00000000-0008-0000-0000-00000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51" name="Immagine 4750" descr="http://demaco.consob/ArchiflowWeb/images/indicator.gif">
          <a:extLst>
            <a:ext uri="{FF2B5EF4-FFF2-40B4-BE49-F238E27FC236}">
              <a16:creationId xmlns:a16="http://schemas.microsoft.com/office/drawing/2014/main" id="{00000000-0008-0000-0000-00000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52" name="Immagine 4751" descr="http://demaco.consob/ArchiflowWeb/images/indicator.gif">
          <a:extLst>
            <a:ext uri="{FF2B5EF4-FFF2-40B4-BE49-F238E27FC236}">
              <a16:creationId xmlns:a16="http://schemas.microsoft.com/office/drawing/2014/main" id="{00000000-0008-0000-0000-00000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53" name="Immagine 4752" descr="http://demaco.consob/ArchiflowWeb/images/indicator.gif">
          <a:extLst>
            <a:ext uri="{FF2B5EF4-FFF2-40B4-BE49-F238E27FC236}">
              <a16:creationId xmlns:a16="http://schemas.microsoft.com/office/drawing/2014/main" id="{00000000-0008-0000-0000-00000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54" name="Immagine 4753" descr="http://demaco.consob/ArchiflowWeb/images/indicator.gif">
          <a:extLst>
            <a:ext uri="{FF2B5EF4-FFF2-40B4-BE49-F238E27FC236}">
              <a16:creationId xmlns:a16="http://schemas.microsoft.com/office/drawing/2014/main" id="{00000000-0008-0000-0000-00000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55" name="Immagine 4754" descr="http://demaco.consob/ArchiflowWeb/images/indicator.gif">
          <a:extLst>
            <a:ext uri="{FF2B5EF4-FFF2-40B4-BE49-F238E27FC236}">
              <a16:creationId xmlns:a16="http://schemas.microsoft.com/office/drawing/2014/main" id="{00000000-0008-0000-0000-00000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56" name="Immagine 4755" descr="http://demaco.consob/ArchiflowWeb/images/indicator.gif">
          <a:extLst>
            <a:ext uri="{FF2B5EF4-FFF2-40B4-BE49-F238E27FC236}">
              <a16:creationId xmlns:a16="http://schemas.microsoft.com/office/drawing/2014/main" id="{00000000-0008-0000-0000-00000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57" name="Immagine 4756" descr="http://demaco.consob/ArchiflowWeb/images/indicator.gif">
          <a:extLst>
            <a:ext uri="{FF2B5EF4-FFF2-40B4-BE49-F238E27FC236}">
              <a16:creationId xmlns:a16="http://schemas.microsoft.com/office/drawing/2014/main" id="{00000000-0008-0000-0000-00000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58" name="Immagine 4757" descr="http://demaco.consob/ArchiflowWeb/images/indicator.gif">
          <a:extLst>
            <a:ext uri="{FF2B5EF4-FFF2-40B4-BE49-F238E27FC236}">
              <a16:creationId xmlns:a16="http://schemas.microsoft.com/office/drawing/2014/main" id="{00000000-0008-0000-0000-00000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59" name="Immagine 4758" descr="http://demaco.consob/ArchiflowWeb/images/indicator.gif">
          <a:extLst>
            <a:ext uri="{FF2B5EF4-FFF2-40B4-BE49-F238E27FC236}">
              <a16:creationId xmlns:a16="http://schemas.microsoft.com/office/drawing/2014/main" id="{00000000-0008-0000-0000-00000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60" name="Immagine 4759" descr="http://demaco.consob/ArchiflowWeb/images/indicator.gif">
          <a:extLst>
            <a:ext uri="{FF2B5EF4-FFF2-40B4-BE49-F238E27FC236}">
              <a16:creationId xmlns:a16="http://schemas.microsoft.com/office/drawing/2014/main" id="{00000000-0008-0000-0000-00000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61" name="Immagine 4760" descr="http://demaco.consob/ArchiflowWeb/images/indicator.gif">
          <a:extLst>
            <a:ext uri="{FF2B5EF4-FFF2-40B4-BE49-F238E27FC236}">
              <a16:creationId xmlns:a16="http://schemas.microsoft.com/office/drawing/2014/main" id="{00000000-0008-0000-0000-00000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62" name="Immagine 4761" descr="http://demaco.consob/ArchiflowWeb/images/indicator.gif">
          <a:extLst>
            <a:ext uri="{FF2B5EF4-FFF2-40B4-BE49-F238E27FC236}">
              <a16:creationId xmlns:a16="http://schemas.microsoft.com/office/drawing/2014/main" id="{00000000-0008-0000-0000-00000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63" name="Immagine 4762" descr="http://demaco.consob/ArchiflowWeb/images/indicator.gif">
          <a:extLst>
            <a:ext uri="{FF2B5EF4-FFF2-40B4-BE49-F238E27FC236}">
              <a16:creationId xmlns:a16="http://schemas.microsoft.com/office/drawing/2014/main" id="{00000000-0008-0000-0000-00001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64" name="Immagine 4763" descr="http://demaco.consob/ArchiflowWeb/images/indicator.gif">
          <a:extLst>
            <a:ext uri="{FF2B5EF4-FFF2-40B4-BE49-F238E27FC236}">
              <a16:creationId xmlns:a16="http://schemas.microsoft.com/office/drawing/2014/main" id="{00000000-0008-0000-0000-00001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65" name="Immagine 4764" descr="http://demaco.consob/ArchiflowWeb/images/indicator.gif">
          <a:extLst>
            <a:ext uri="{FF2B5EF4-FFF2-40B4-BE49-F238E27FC236}">
              <a16:creationId xmlns:a16="http://schemas.microsoft.com/office/drawing/2014/main" id="{00000000-0008-0000-0000-00001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66" name="Immagine 4765" descr="http://demaco.consob/ArchiflowWeb/images/indicator.gif">
          <a:extLst>
            <a:ext uri="{FF2B5EF4-FFF2-40B4-BE49-F238E27FC236}">
              <a16:creationId xmlns:a16="http://schemas.microsoft.com/office/drawing/2014/main" id="{00000000-0008-0000-0000-00001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67" name="Immagine 4766" descr="http://demaco.consob/ArchiflowWeb/images/indicator.gif">
          <a:extLst>
            <a:ext uri="{FF2B5EF4-FFF2-40B4-BE49-F238E27FC236}">
              <a16:creationId xmlns:a16="http://schemas.microsoft.com/office/drawing/2014/main" id="{00000000-0008-0000-0000-00001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68" name="Immagine 4767" descr="http://demaco.consob/ArchiflowWeb/images/indicator.gif">
          <a:extLst>
            <a:ext uri="{FF2B5EF4-FFF2-40B4-BE49-F238E27FC236}">
              <a16:creationId xmlns:a16="http://schemas.microsoft.com/office/drawing/2014/main" id="{00000000-0008-0000-0000-00001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69" name="Immagine 4768" descr="http://demaco.consob/ArchiflowWeb/images/indicator.gif">
          <a:extLst>
            <a:ext uri="{FF2B5EF4-FFF2-40B4-BE49-F238E27FC236}">
              <a16:creationId xmlns:a16="http://schemas.microsoft.com/office/drawing/2014/main" id="{00000000-0008-0000-0000-00001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70" name="Immagine 4769" descr="http://demaco.consob/ArchiflowWeb/images/indicator.gif">
          <a:extLst>
            <a:ext uri="{FF2B5EF4-FFF2-40B4-BE49-F238E27FC236}">
              <a16:creationId xmlns:a16="http://schemas.microsoft.com/office/drawing/2014/main" id="{00000000-0008-0000-0000-00001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71" name="Immagine 4770" descr="http://demaco.consob/ArchiflowWeb/images/indicator.gif">
          <a:extLst>
            <a:ext uri="{FF2B5EF4-FFF2-40B4-BE49-F238E27FC236}">
              <a16:creationId xmlns:a16="http://schemas.microsoft.com/office/drawing/2014/main" id="{00000000-0008-0000-0000-00001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72" name="Immagine 4771" descr="http://demaco.consob/ArchiflowWeb/images/indicator.gif">
          <a:extLst>
            <a:ext uri="{FF2B5EF4-FFF2-40B4-BE49-F238E27FC236}">
              <a16:creationId xmlns:a16="http://schemas.microsoft.com/office/drawing/2014/main" id="{00000000-0008-0000-0000-00001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73" name="Immagine 4772" descr="http://demaco.consob/ArchiflowWeb/images/indicator.gif">
          <a:extLst>
            <a:ext uri="{FF2B5EF4-FFF2-40B4-BE49-F238E27FC236}">
              <a16:creationId xmlns:a16="http://schemas.microsoft.com/office/drawing/2014/main" id="{00000000-0008-0000-0000-00001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74" name="Immagine 4773" descr="http://demaco.consob/ArchiflowWeb/images/indicator.gif">
          <a:extLst>
            <a:ext uri="{FF2B5EF4-FFF2-40B4-BE49-F238E27FC236}">
              <a16:creationId xmlns:a16="http://schemas.microsoft.com/office/drawing/2014/main" id="{00000000-0008-0000-0000-00001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75" name="Immagine 4774" descr="http://demaco.consob/ArchiflowWeb/images/indicator.gif">
          <a:extLst>
            <a:ext uri="{FF2B5EF4-FFF2-40B4-BE49-F238E27FC236}">
              <a16:creationId xmlns:a16="http://schemas.microsoft.com/office/drawing/2014/main" id="{00000000-0008-0000-0000-00001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76" name="Immagine 4775" descr="http://demaco.consob/ArchiflowWeb/images/indicator.gif">
          <a:extLst>
            <a:ext uri="{FF2B5EF4-FFF2-40B4-BE49-F238E27FC236}">
              <a16:creationId xmlns:a16="http://schemas.microsoft.com/office/drawing/2014/main" id="{00000000-0008-0000-0000-00001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77" name="Immagine 4776" descr="http://demaco.consob/ArchiflowWeb/images/indicator.gif">
          <a:extLst>
            <a:ext uri="{FF2B5EF4-FFF2-40B4-BE49-F238E27FC236}">
              <a16:creationId xmlns:a16="http://schemas.microsoft.com/office/drawing/2014/main" id="{00000000-0008-0000-0000-00001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78" name="Immagine 4777" descr="http://demaco.consob/ArchiflowWeb/images/indicator.gif">
          <a:extLst>
            <a:ext uri="{FF2B5EF4-FFF2-40B4-BE49-F238E27FC236}">
              <a16:creationId xmlns:a16="http://schemas.microsoft.com/office/drawing/2014/main" id="{00000000-0008-0000-0000-00001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79" name="Immagine 4778" descr="http://demaco.consob/ArchiflowWeb/images/indicator.gif">
          <a:extLst>
            <a:ext uri="{FF2B5EF4-FFF2-40B4-BE49-F238E27FC236}">
              <a16:creationId xmlns:a16="http://schemas.microsoft.com/office/drawing/2014/main" id="{00000000-0008-0000-0000-00002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80" name="Immagine 4779" descr="http://demaco.consob/ArchiflowWeb/images/indicator.gif">
          <a:extLst>
            <a:ext uri="{FF2B5EF4-FFF2-40B4-BE49-F238E27FC236}">
              <a16:creationId xmlns:a16="http://schemas.microsoft.com/office/drawing/2014/main" id="{00000000-0008-0000-0000-00002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81" name="Immagine 4780" descr="http://demaco.consob/ArchiflowWeb/images/indicator.gif">
          <a:extLst>
            <a:ext uri="{FF2B5EF4-FFF2-40B4-BE49-F238E27FC236}">
              <a16:creationId xmlns:a16="http://schemas.microsoft.com/office/drawing/2014/main" id="{00000000-0008-0000-0000-00002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82" name="Immagine 4781" descr="http://demaco.consob/ArchiflowWeb/images/indicator.gif">
          <a:extLst>
            <a:ext uri="{FF2B5EF4-FFF2-40B4-BE49-F238E27FC236}">
              <a16:creationId xmlns:a16="http://schemas.microsoft.com/office/drawing/2014/main" id="{00000000-0008-0000-0000-00002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83" name="Immagine 4782" descr="http://demaco.consob/ArchiflowWeb/images/indicator.gif">
          <a:extLst>
            <a:ext uri="{FF2B5EF4-FFF2-40B4-BE49-F238E27FC236}">
              <a16:creationId xmlns:a16="http://schemas.microsoft.com/office/drawing/2014/main" id="{00000000-0008-0000-0000-00002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84" name="Immagine 4783" descr="http://demaco.consob/ArchiflowWeb/images/indicator.gif">
          <a:extLst>
            <a:ext uri="{FF2B5EF4-FFF2-40B4-BE49-F238E27FC236}">
              <a16:creationId xmlns:a16="http://schemas.microsoft.com/office/drawing/2014/main" id="{00000000-0008-0000-0000-00002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85" name="Immagine 4784" descr="http://demaco.consob/ArchiflowWeb/images/indicator.gif">
          <a:extLst>
            <a:ext uri="{FF2B5EF4-FFF2-40B4-BE49-F238E27FC236}">
              <a16:creationId xmlns:a16="http://schemas.microsoft.com/office/drawing/2014/main" id="{00000000-0008-0000-0000-00002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86" name="Immagine 4785" descr="http://demaco.consob/ArchiflowWeb/images/indicator.gif">
          <a:extLst>
            <a:ext uri="{FF2B5EF4-FFF2-40B4-BE49-F238E27FC236}">
              <a16:creationId xmlns:a16="http://schemas.microsoft.com/office/drawing/2014/main" id="{00000000-0008-0000-0000-00002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87" name="Immagine 4786" descr="http://demaco.consob/ArchiflowWeb/images/indicator.gif">
          <a:extLst>
            <a:ext uri="{FF2B5EF4-FFF2-40B4-BE49-F238E27FC236}">
              <a16:creationId xmlns:a16="http://schemas.microsoft.com/office/drawing/2014/main" id="{00000000-0008-0000-0000-00002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88" name="Immagine 4787" descr="http://demaco.consob/ArchiflowWeb/images/indicator.gif">
          <a:extLst>
            <a:ext uri="{FF2B5EF4-FFF2-40B4-BE49-F238E27FC236}">
              <a16:creationId xmlns:a16="http://schemas.microsoft.com/office/drawing/2014/main" id="{00000000-0008-0000-0000-00002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89" name="Immagine 4788" descr="http://demaco.consob/ArchiflowWeb/images/indicator.gif">
          <a:extLst>
            <a:ext uri="{FF2B5EF4-FFF2-40B4-BE49-F238E27FC236}">
              <a16:creationId xmlns:a16="http://schemas.microsoft.com/office/drawing/2014/main" id="{00000000-0008-0000-0000-00002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90" name="Immagine 4789" descr="http://demaco.consob/ArchiflowWeb/images/indicator.gif">
          <a:extLst>
            <a:ext uri="{FF2B5EF4-FFF2-40B4-BE49-F238E27FC236}">
              <a16:creationId xmlns:a16="http://schemas.microsoft.com/office/drawing/2014/main" id="{00000000-0008-0000-0000-00002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91" name="Immagine 4790" descr="http://demaco.consob/ArchiflowWeb/images/indicator.gif">
          <a:extLst>
            <a:ext uri="{FF2B5EF4-FFF2-40B4-BE49-F238E27FC236}">
              <a16:creationId xmlns:a16="http://schemas.microsoft.com/office/drawing/2014/main" id="{00000000-0008-0000-0000-00002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92" name="Immagine 4791" descr="http://demaco.consob/ArchiflowWeb/images/indicator.gif">
          <a:extLst>
            <a:ext uri="{FF2B5EF4-FFF2-40B4-BE49-F238E27FC236}">
              <a16:creationId xmlns:a16="http://schemas.microsoft.com/office/drawing/2014/main" id="{00000000-0008-0000-0000-00002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93" name="Immagine 4792" descr="http://demaco.consob/ArchiflowWeb/images/indicator.gif">
          <a:extLst>
            <a:ext uri="{FF2B5EF4-FFF2-40B4-BE49-F238E27FC236}">
              <a16:creationId xmlns:a16="http://schemas.microsoft.com/office/drawing/2014/main" id="{00000000-0008-0000-0000-00002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94" name="Immagine 4793" descr="http://demaco.consob/ArchiflowWeb/images/indicator.gif">
          <a:extLst>
            <a:ext uri="{FF2B5EF4-FFF2-40B4-BE49-F238E27FC236}">
              <a16:creationId xmlns:a16="http://schemas.microsoft.com/office/drawing/2014/main" id="{00000000-0008-0000-0000-00002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95" name="Immagine 4794" descr="http://demaco.consob/ArchiflowWeb/images/indicator.gif">
          <a:extLst>
            <a:ext uri="{FF2B5EF4-FFF2-40B4-BE49-F238E27FC236}">
              <a16:creationId xmlns:a16="http://schemas.microsoft.com/office/drawing/2014/main" id="{00000000-0008-0000-0000-00003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96" name="Immagine 4795" descr="http://demaco.consob/ArchiflowWeb/images/indicator.gif">
          <a:extLst>
            <a:ext uri="{FF2B5EF4-FFF2-40B4-BE49-F238E27FC236}">
              <a16:creationId xmlns:a16="http://schemas.microsoft.com/office/drawing/2014/main" id="{00000000-0008-0000-0000-00003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97" name="Immagine 4796" descr="http://demaco.consob/ArchiflowWeb/images/indicator.gif">
          <a:extLst>
            <a:ext uri="{FF2B5EF4-FFF2-40B4-BE49-F238E27FC236}">
              <a16:creationId xmlns:a16="http://schemas.microsoft.com/office/drawing/2014/main" id="{00000000-0008-0000-0000-00003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798" name="Immagine 4797" descr="http://demaco.consob/ArchiflowWeb/images/indicator.gif">
          <a:extLst>
            <a:ext uri="{FF2B5EF4-FFF2-40B4-BE49-F238E27FC236}">
              <a16:creationId xmlns:a16="http://schemas.microsoft.com/office/drawing/2014/main" id="{00000000-0008-0000-0000-00003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99" name="Immagine 4798" descr="http://demaco.consob/ArchiflowWeb/images/indicator.gif">
          <a:extLst>
            <a:ext uri="{FF2B5EF4-FFF2-40B4-BE49-F238E27FC236}">
              <a16:creationId xmlns:a16="http://schemas.microsoft.com/office/drawing/2014/main" id="{00000000-0008-0000-0000-00003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00" name="Immagine 4799" descr="http://demaco.consob/ArchiflowWeb/images/indicator.gif">
          <a:extLst>
            <a:ext uri="{FF2B5EF4-FFF2-40B4-BE49-F238E27FC236}">
              <a16:creationId xmlns:a16="http://schemas.microsoft.com/office/drawing/2014/main" id="{00000000-0008-0000-0000-00003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01" name="Immagine 4800" descr="http://demaco.consob/ArchiflowWeb/images/indicator.gif">
          <a:extLst>
            <a:ext uri="{FF2B5EF4-FFF2-40B4-BE49-F238E27FC236}">
              <a16:creationId xmlns:a16="http://schemas.microsoft.com/office/drawing/2014/main" id="{00000000-0008-0000-0000-00003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02" name="Immagine 4801" descr="http://demaco.consob/ArchiflowWeb/images/indicator.gif">
          <a:extLst>
            <a:ext uri="{FF2B5EF4-FFF2-40B4-BE49-F238E27FC236}">
              <a16:creationId xmlns:a16="http://schemas.microsoft.com/office/drawing/2014/main" id="{00000000-0008-0000-0000-00003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03" name="Immagine 4802" descr="http://demaco.consob/ArchiflowWeb/images/indicator.gif">
          <a:extLst>
            <a:ext uri="{FF2B5EF4-FFF2-40B4-BE49-F238E27FC236}">
              <a16:creationId xmlns:a16="http://schemas.microsoft.com/office/drawing/2014/main" id="{00000000-0008-0000-0000-00003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04" name="Immagine 4803" descr="http://demaco.consob/ArchiflowWeb/images/indicator.gif">
          <a:extLst>
            <a:ext uri="{FF2B5EF4-FFF2-40B4-BE49-F238E27FC236}">
              <a16:creationId xmlns:a16="http://schemas.microsoft.com/office/drawing/2014/main" id="{00000000-0008-0000-0000-00003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05" name="Immagine 4804" descr="http://demaco.consob/ArchiflowWeb/images/indicator.gif">
          <a:extLst>
            <a:ext uri="{FF2B5EF4-FFF2-40B4-BE49-F238E27FC236}">
              <a16:creationId xmlns:a16="http://schemas.microsoft.com/office/drawing/2014/main" id="{00000000-0008-0000-0000-00003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06" name="Immagine 4805" descr="http://demaco.consob/ArchiflowWeb/images/indicator.gif">
          <a:extLst>
            <a:ext uri="{FF2B5EF4-FFF2-40B4-BE49-F238E27FC236}">
              <a16:creationId xmlns:a16="http://schemas.microsoft.com/office/drawing/2014/main" id="{00000000-0008-0000-0000-00003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07" name="Immagine 4806" descr="http://demaco.consob/ArchiflowWeb/images/indicator.gif">
          <a:extLst>
            <a:ext uri="{FF2B5EF4-FFF2-40B4-BE49-F238E27FC236}">
              <a16:creationId xmlns:a16="http://schemas.microsoft.com/office/drawing/2014/main" id="{00000000-0008-0000-0000-00003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08" name="Immagine 4807" descr="http://demaco.consob/ArchiflowWeb/images/indicator.gif">
          <a:extLst>
            <a:ext uri="{FF2B5EF4-FFF2-40B4-BE49-F238E27FC236}">
              <a16:creationId xmlns:a16="http://schemas.microsoft.com/office/drawing/2014/main" id="{00000000-0008-0000-0000-00003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09" name="Immagine 4808" descr="http://demaco.consob/ArchiflowWeb/images/indicator.gif">
          <a:extLst>
            <a:ext uri="{FF2B5EF4-FFF2-40B4-BE49-F238E27FC236}">
              <a16:creationId xmlns:a16="http://schemas.microsoft.com/office/drawing/2014/main" id="{00000000-0008-0000-0000-00003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10" name="Immagine 4809" descr="http://demaco.consob/ArchiflowWeb/images/indicator.gif">
          <a:extLst>
            <a:ext uri="{FF2B5EF4-FFF2-40B4-BE49-F238E27FC236}">
              <a16:creationId xmlns:a16="http://schemas.microsoft.com/office/drawing/2014/main" id="{00000000-0008-0000-0000-00003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11" name="Immagine 4810" descr="http://demaco.consob/ArchiflowWeb/images/indicator.gif">
          <a:extLst>
            <a:ext uri="{FF2B5EF4-FFF2-40B4-BE49-F238E27FC236}">
              <a16:creationId xmlns:a16="http://schemas.microsoft.com/office/drawing/2014/main" id="{00000000-0008-0000-0000-00004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12" name="Immagine 4811" descr="http://demaco.consob/ArchiflowWeb/images/indicator.gif">
          <a:extLst>
            <a:ext uri="{FF2B5EF4-FFF2-40B4-BE49-F238E27FC236}">
              <a16:creationId xmlns:a16="http://schemas.microsoft.com/office/drawing/2014/main" id="{00000000-0008-0000-0000-00004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13" name="Immagine 4812" descr="http://demaco.consob/ArchiflowWeb/images/indicator.gif">
          <a:extLst>
            <a:ext uri="{FF2B5EF4-FFF2-40B4-BE49-F238E27FC236}">
              <a16:creationId xmlns:a16="http://schemas.microsoft.com/office/drawing/2014/main" id="{00000000-0008-0000-0000-00004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14" name="Immagine 4813" descr="http://demaco.consob/ArchiflowWeb/images/indicator.gif">
          <a:extLst>
            <a:ext uri="{FF2B5EF4-FFF2-40B4-BE49-F238E27FC236}">
              <a16:creationId xmlns:a16="http://schemas.microsoft.com/office/drawing/2014/main" id="{00000000-0008-0000-0000-00004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15" name="Immagine 4814" descr="http://demaco.consob/ArchiflowWeb/images/indicator.gif">
          <a:extLst>
            <a:ext uri="{FF2B5EF4-FFF2-40B4-BE49-F238E27FC236}">
              <a16:creationId xmlns:a16="http://schemas.microsoft.com/office/drawing/2014/main" id="{00000000-0008-0000-0000-00004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16" name="Immagine 4815" descr="http://demaco.consob/ArchiflowWeb/images/indicator.gif">
          <a:extLst>
            <a:ext uri="{FF2B5EF4-FFF2-40B4-BE49-F238E27FC236}">
              <a16:creationId xmlns:a16="http://schemas.microsoft.com/office/drawing/2014/main" id="{00000000-0008-0000-0000-00004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17" name="Immagine 4816" descr="http://demaco.consob/ArchiflowWeb/images/indicator.gif">
          <a:extLst>
            <a:ext uri="{FF2B5EF4-FFF2-40B4-BE49-F238E27FC236}">
              <a16:creationId xmlns:a16="http://schemas.microsoft.com/office/drawing/2014/main" id="{00000000-0008-0000-0000-00004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18" name="Immagine 4817" descr="http://demaco.consob/ArchiflowWeb/images/indicator.gif">
          <a:extLst>
            <a:ext uri="{FF2B5EF4-FFF2-40B4-BE49-F238E27FC236}">
              <a16:creationId xmlns:a16="http://schemas.microsoft.com/office/drawing/2014/main" id="{00000000-0008-0000-0000-00004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19" name="Immagine 4818" descr="http://demaco.consob/ArchiflowWeb/images/indicator.gif">
          <a:extLst>
            <a:ext uri="{FF2B5EF4-FFF2-40B4-BE49-F238E27FC236}">
              <a16:creationId xmlns:a16="http://schemas.microsoft.com/office/drawing/2014/main" id="{00000000-0008-0000-0000-00004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20" name="Immagine 4819" descr="http://demaco.consob/ArchiflowWeb/images/indicator.gif">
          <a:extLst>
            <a:ext uri="{FF2B5EF4-FFF2-40B4-BE49-F238E27FC236}">
              <a16:creationId xmlns:a16="http://schemas.microsoft.com/office/drawing/2014/main" id="{00000000-0008-0000-0000-00004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21" name="Immagine 4820" descr="http://demaco.consob/ArchiflowWeb/images/indicator.gif">
          <a:extLst>
            <a:ext uri="{FF2B5EF4-FFF2-40B4-BE49-F238E27FC236}">
              <a16:creationId xmlns:a16="http://schemas.microsoft.com/office/drawing/2014/main" id="{00000000-0008-0000-0000-00004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22" name="Immagine 4821" descr="http://demaco.consob/ArchiflowWeb/images/indicator.gif">
          <a:extLst>
            <a:ext uri="{FF2B5EF4-FFF2-40B4-BE49-F238E27FC236}">
              <a16:creationId xmlns:a16="http://schemas.microsoft.com/office/drawing/2014/main" id="{00000000-0008-0000-0000-00004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23" name="Immagine 4822" descr="http://demaco.consob/ArchiflowWeb/images/indicator.gif">
          <a:extLst>
            <a:ext uri="{FF2B5EF4-FFF2-40B4-BE49-F238E27FC236}">
              <a16:creationId xmlns:a16="http://schemas.microsoft.com/office/drawing/2014/main" id="{00000000-0008-0000-0000-00004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24" name="Immagine 4823" descr="http://demaco.consob/ArchiflowWeb/images/indicator.gif">
          <a:extLst>
            <a:ext uri="{FF2B5EF4-FFF2-40B4-BE49-F238E27FC236}">
              <a16:creationId xmlns:a16="http://schemas.microsoft.com/office/drawing/2014/main" id="{00000000-0008-0000-0000-00004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25" name="Immagine 4824" descr="http://demaco.consob/ArchiflowWeb/images/indicator.gif">
          <a:extLst>
            <a:ext uri="{FF2B5EF4-FFF2-40B4-BE49-F238E27FC236}">
              <a16:creationId xmlns:a16="http://schemas.microsoft.com/office/drawing/2014/main" id="{00000000-0008-0000-0000-00004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26" name="Immagine 4825" descr="http://demaco.consob/ArchiflowWeb/images/indicator.gif">
          <a:extLst>
            <a:ext uri="{FF2B5EF4-FFF2-40B4-BE49-F238E27FC236}">
              <a16:creationId xmlns:a16="http://schemas.microsoft.com/office/drawing/2014/main" id="{00000000-0008-0000-0000-00004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27" name="Immagine 4826" descr="http://demaco.consob/ArchiflowWeb/images/indicator.gif">
          <a:extLst>
            <a:ext uri="{FF2B5EF4-FFF2-40B4-BE49-F238E27FC236}">
              <a16:creationId xmlns:a16="http://schemas.microsoft.com/office/drawing/2014/main" id="{00000000-0008-0000-0000-00005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28" name="Immagine 4827" descr="http://demaco.consob/ArchiflowWeb/images/indicator.gif">
          <a:extLst>
            <a:ext uri="{FF2B5EF4-FFF2-40B4-BE49-F238E27FC236}">
              <a16:creationId xmlns:a16="http://schemas.microsoft.com/office/drawing/2014/main" id="{00000000-0008-0000-0000-00005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29" name="Immagine 4828" descr="http://demaco.consob/ArchiflowWeb/images/indicator.gif">
          <a:extLst>
            <a:ext uri="{FF2B5EF4-FFF2-40B4-BE49-F238E27FC236}">
              <a16:creationId xmlns:a16="http://schemas.microsoft.com/office/drawing/2014/main" id="{00000000-0008-0000-0000-00005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0" name="Immagine 4829" descr="http://demaco.consob/ArchiflowWeb/images/indicator.gif">
          <a:extLst>
            <a:ext uri="{FF2B5EF4-FFF2-40B4-BE49-F238E27FC236}">
              <a16:creationId xmlns:a16="http://schemas.microsoft.com/office/drawing/2014/main" id="{00000000-0008-0000-0000-00005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1" name="Immagine 4830" descr="http://demaco.consob/ArchiflowWeb/images/indicator.gif">
          <a:extLst>
            <a:ext uri="{FF2B5EF4-FFF2-40B4-BE49-F238E27FC236}">
              <a16:creationId xmlns:a16="http://schemas.microsoft.com/office/drawing/2014/main" id="{00000000-0008-0000-0000-00005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2" name="Immagine 4831" descr="http://demaco.consob/ArchiflowWeb/images/indicator.gif">
          <a:extLst>
            <a:ext uri="{FF2B5EF4-FFF2-40B4-BE49-F238E27FC236}">
              <a16:creationId xmlns:a16="http://schemas.microsoft.com/office/drawing/2014/main" id="{00000000-0008-0000-0000-00005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3" name="Immagine 4832" descr="http://demaco.consob/ArchiflowWeb/images/indicator.gif">
          <a:extLst>
            <a:ext uri="{FF2B5EF4-FFF2-40B4-BE49-F238E27FC236}">
              <a16:creationId xmlns:a16="http://schemas.microsoft.com/office/drawing/2014/main" id="{00000000-0008-0000-0000-00005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4" name="Immagine 4833" descr="http://demaco.consob/ArchiflowWeb/images/indicator.gif">
          <a:extLst>
            <a:ext uri="{FF2B5EF4-FFF2-40B4-BE49-F238E27FC236}">
              <a16:creationId xmlns:a16="http://schemas.microsoft.com/office/drawing/2014/main" id="{00000000-0008-0000-0000-00005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5" name="Immagine 4834" descr="http://demaco.consob/ArchiflowWeb/images/indicator.gif">
          <a:extLst>
            <a:ext uri="{FF2B5EF4-FFF2-40B4-BE49-F238E27FC236}">
              <a16:creationId xmlns:a16="http://schemas.microsoft.com/office/drawing/2014/main" id="{00000000-0008-0000-0000-00005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6" name="Immagine 4835" descr="http://demaco.consob/ArchiflowWeb/images/indicator.gif">
          <a:extLst>
            <a:ext uri="{FF2B5EF4-FFF2-40B4-BE49-F238E27FC236}">
              <a16:creationId xmlns:a16="http://schemas.microsoft.com/office/drawing/2014/main" id="{00000000-0008-0000-0000-00005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7" name="Immagine 4836" descr="http://demaco.consob/ArchiflowWeb/images/indicator.gif">
          <a:extLst>
            <a:ext uri="{FF2B5EF4-FFF2-40B4-BE49-F238E27FC236}">
              <a16:creationId xmlns:a16="http://schemas.microsoft.com/office/drawing/2014/main" id="{00000000-0008-0000-0000-00005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8" name="Immagine 4837" descr="http://demaco.consob/ArchiflowWeb/images/indicator.gif">
          <a:extLst>
            <a:ext uri="{FF2B5EF4-FFF2-40B4-BE49-F238E27FC236}">
              <a16:creationId xmlns:a16="http://schemas.microsoft.com/office/drawing/2014/main" id="{00000000-0008-0000-0000-00005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39" name="Immagine 4838" descr="http://demaco.consob/ArchiflowWeb/images/indicator.gif">
          <a:extLst>
            <a:ext uri="{FF2B5EF4-FFF2-40B4-BE49-F238E27FC236}">
              <a16:creationId xmlns:a16="http://schemas.microsoft.com/office/drawing/2014/main" id="{00000000-0008-0000-0000-00005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40" name="Immagine 4839" descr="http://demaco.consob/ArchiflowWeb/images/indicator.gif">
          <a:extLst>
            <a:ext uri="{FF2B5EF4-FFF2-40B4-BE49-F238E27FC236}">
              <a16:creationId xmlns:a16="http://schemas.microsoft.com/office/drawing/2014/main" id="{00000000-0008-0000-0000-00005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41" name="Immagine 4840" descr="http://demaco.consob/ArchiflowWeb/images/indicator.gif">
          <a:extLst>
            <a:ext uri="{FF2B5EF4-FFF2-40B4-BE49-F238E27FC236}">
              <a16:creationId xmlns:a16="http://schemas.microsoft.com/office/drawing/2014/main" id="{00000000-0008-0000-0000-00005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42" name="Immagine 4841" descr="http://demaco.consob/ArchiflowWeb/images/indicator.gif">
          <a:extLst>
            <a:ext uri="{FF2B5EF4-FFF2-40B4-BE49-F238E27FC236}">
              <a16:creationId xmlns:a16="http://schemas.microsoft.com/office/drawing/2014/main" id="{00000000-0008-0000-0000-00005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43" name="Immagine 4842" descr="http://demaco.consob/ArchiflowWeb/images/indicator.gif">
          <a:extLst>
            <a:ext uri="{FF2B5EF4-FFF2-40B4-BE49-F238E27FC236}">
              <a16:creationId xmlns:a16="http://schemas.microsoft.com/office/drawing/2014/main" id="{00000000-0008-0000-0000-00006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44" name="Immagine 4843" descr="http://demaco.consob/ArchiflowWeb/images/indicator.gif">
          <a:extLst>
            <a:ext uri="{FF2B5EF4-FFF2-40B4-BE49-F238E27FC236}">
              <a16:creationId xmlns:a16="http://schemas.microsoft.com/office/drawing/2014/main" id="{00000000-0008-0000-0000-00006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45" name="Immagine 4844" descr="http://demaco.consob/ArchiflowWeb/images/indicator.gif">
          <a:extLst>
            <a:ext uri="{FF2B5EF4-FFF2-40B4-BE49-F238E27FC236}">
              <a16:creationId xmlns:a16="http://schemas.microsoft.com/office/drawing/2014/main" id="{00000000-0008-0000-0000-00006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46" name="Immagine 4845" descr="http://demaco.consob/ArchiflowWeb/images/indicator.gif">
          <a:extLst>
            <a:ext uri="{FF2B5EF4-FFF2-40B4-BE49-F238E27FC236}">
              <a16:creationId xmlns:a16="http://schemas.microsoft.com/office/drawing/2014/main" id="{00000000-0008-0000-0000-00006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47" name="Immagine 4846" descr="http://demaco.consob/ArchiflowWeb/images/indicator.gif">
          <a:extLst>
            <a:ext uri="{FF2B5EF4-FFF2-40B4-BE49-F238E27FC236}">
              <a16:creationId xmlns:a16="http://schemas.microsoft.com/office/drawing/2014/main" id="{00000000-0008-0000-0000-00006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48" name="Immagine 4847" descr="http://demaco.consob/ArchiflowWeb/images/indicator.gif">
          <a:extLst>
            <a:ext uri="{FF2B5EF4-FFF2-40B4-BE49-F238E27FC236}">
              <a16:creationId xmlns:a16="http://schemas.microsoft.com/office/drawing/2014/main" id="{00000000-0008-0000-0000-00006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49" name="Immagine 4848" descr="http://demaco.consob/ArchiflowWeb/images/indicator.gif">
          <a:extLst>
            <a:ext uri="{FF2B5EF4-FFF2-40B4-BE49-F238E27FC236}">
              <a16:creationId xmlns:a16="http://schemas.microsoft.com/office/drawing/2014/main" id="{00000000-0008-0000-0000-00006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50" name="Immagine 4849" descr="http://demaco.consob/ArchiflowWeb/images/indicator.gif">
          <a:extLst>
            <a:ext uri="{FF2B5EF4-FFF2-40B4-BE49-F238E27FC236}">
              <a16:creationId xmlns:a16="http://schemas.microsoft.com/office/drawing/2014/main" id="{00000000-0008-0000-0000-00006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51" name="Immagine 4850" descr="http://demaco.consob/ArchiflowWeb/images/indicator.gif">
          <a:extLst>
            <a:ext uri="{FF2B5EF4-FFF2-40B4-BE49-F238E27FC236}">
              <a16:creationId xmlns:a16="http://schemas.microsoft.com/office/drawing/2014/main" id="{00000000-0008-0000-0000-00006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52" name="Immagine 4851" descr="http://demaco.consob/ArchiflowWeb/images/indicator.gif">
          <a:extLst>
            <a:ext uri="{FF2B5EF4-FFF2-40B4-BE49-F238E27FC236}">
              <a16:creationId xmlns:a16="http://schemas.microsoft.com/office/drawing/2014/main" id="{00000000-0008-0000-0000-00006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53" name="Immagine 4852" descr="http://demaco.consob/ArchiflowWeb/images/indicator.gif">
          <a:extLst>
            <a:ext uri="{FF2B5EF4-FFF2-40B4-BE49-F238E27FC236}">
              <a16:creationId xmlns:a16="http://schemas.microsoft.com/office/drawing/2014/main" id="{00000000-0008-0000-0000-00006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54" name="Immagine 4853" descr="http://demaco.consob/ArchiflowWeb/images/indicator.gif">
          <a:extLst>
            <a:ext uri="{FF2B5EF4-FFF2-40B4-BE49-F238E27FC236}">
              <a16:creationId xmlns:a16="http://schemas.microsoft.com/office/drawing/2014/main" id="{00000000-0008-0000-0000-00006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55" name="Immagine 4854" descr="http://demaco.consob/ArchiflowWeb/images/indicator.gif">
          <a:extLst>
            <a:ext uri="{FF2B5EF4-FFF2-40B4-BE49-F238E27FC236}">
              <a16:creationId xmlns:a16="http://schemas.microsoft.com/office/drawing/2014/main" id="{00000000-0008-0000-0000-00006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56" name="Immagine 4855" descr="http://demaco.consob/ArchiflowWeb/images/indicator.gif">
          <a:extLst>
            <a:ext uri="{FF2B5EF4-FFF2-40B4-BE49-F238E27FC236}">
              <a16:creationId xmlns:a16="http://schemas.microsoft.com/office/drawing/2014/main" id="{00000000-0008-0000-0000-00006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57" name="Immagine 4856" descr="http://demaco.consob/ArchiflowWeb/images/indicator.gif">
          <a:extLst>
            <a:ext uri="{FF2B5EF4-FFF2-40B4-BE49-F238E27FC236}">
              <a16:creationId xmlns:a16="http://schemas.microsoft.com/office/drawing/2014/main" id="{00000000-0008-0000-0000-00006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58" name="Immagine 4857" descr="http://demaco.consob/ArchiflowWeb/images/indicator.gif">
          <a:extLst>
            <a:ext uri="{FF2B5EF4-FFF2-40B4-BE49-F238E27FC236}">
              <a16:creationId xmlns:a16="http://schemas.microsoft.com/office/drawing/2014/main" id="{00000000-0008-0000-0000-00006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59" name="Immagine 4858" descr="http://demaco.consob/ArchiflowWeb/images/indicator.gif">
          <a:extLst>
            <a:ext uri="{FF2B5EF4-FFF2-40B4-BE49-F238E27FC236}">
              <a16:creationId xmlns:a16="http://schemas.microsoft.com/office/drawing/2014/main" id="{00000000-0008-0000-0000-00007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60" name="Immagine 4859" descr="http://demaco.consob/ArchiflowWeb/images/indicator.gif">
          <a:extLst>
            <a:ext uri="{FF2B5EF4-FFF2-40B4-BE49-F238E27FC236}">
              <a16:creationId xmlns:a16="http://schemas.microsoft.com/office/drawing/2014/main" id="{00000000-0008-0000-0000-00007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61" name="Immagine 4860" descr="http://demaco.consob/ArchiflowWeb/images/indicator.gif">
          <a:extLst>
            <a:ext uri="{FF2B5EF4-FFF2-40B4-BE49-F238E27FC236}">
              <a16:creationId xmlns:a16="http://schemas.microsoft.com/office/drawing/2014/main" id="{00000000-0008-0000-0000-00007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62" name="Immagine 4861" descr="http://demaco.consob/ArchiflowWeb/images/indicator.gif">
          <a:extLst>
            <a:ext uri="{FF2B5EF4-FFF2-40B4-BE49-F238E27FC236}">
              <a16:creationId xmlns:a16="http://schemas.microsoft.com/office/drawing/2014/main" id="{00000000-0008-0000-0000-00007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63" name="Immagine 4862" descr="http://demaco.consob/ArchiflowWeb/images/indicator.gif">
          <a:extLst>
            <a:ext uri="{FF2B5EF4-FFF2-40B4-BE49-F238E27FC236}">
              <a16:creationId xmlns:a16="http://schemas.microsoft.com/office/drawing/2014/main" id="{00000000-0008-0000-0000-00007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64" name="Immagine 4863" descr="http://demaco.consob/ArchiflowWeb/images/indicator.gif">
          <a:extLst>
            <a:ext uri="{FF2B5EF4-FFF2-40B4-BE49-F238E27FC236}">
              <a16:creationId xmlns:a16="http://schemas.microsoft.com/office/drawing/2014/main" id="{00000000-0008-0000-0000-00007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65" name="Immagine 4864" descr="http://demaco.consob/ArchiflowWeb/images/indicator.gif">
          <a:extLst>
            <a:ext uri="{FF2B5EF4-FFF2-40B4-BE49-F238E27FC236}">
              <a16:creationId xmlns:a16="http://schemas.microsoft.com/office/drawing/2014/main" id="{00000000-0008-0000-0000-00007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66" name="Immagine 4865" descr="http://demaco.consob/ArchiflowWeb/images/indicator.gif">
          <a:extLst>
            <a:ext uri="{FF2B5EF4-FFF2-40B4-BE49-F238E27FC236}">
              <a16:creationId xmlns:a16="http://schemas.microsoft.com/office/drawing/2014/main" id="{00000000-0008-0000-0000-00007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67" name="Immagine 4866" descr="http://demaco.consob/ArchiflowWeb/images/indicator.gif">
          <a:extLst>
            <a:ext uri="{FF2B5EF4-FFF2-40B4-BE49-F238E27FC236}">
              <a16:creationId xmlns:a16="http://schemas.microsoft.com/office/drawing/2014/main" id="{00000000-0008-0000-0000-00007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68" name="Immagine 4867" descr="http://demaco.consob/ArchiflowWeb/images/indicator.gif">
          <a:extLst>
            <a:ext uri="{FF2B5EF4-FFF2-40B4-BE49-F238E27FC236}">
              <a16:creationId xmlns:a16="http://schemas.microsoft.com/office/drawing/2014/main" id="{00000000-0008-0000-0000-00007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69" name="Immagine 4868" descr="http://demaco.consob/ArchiflowWeb/images/indicator.gif">
          <a:extLst>
            <a:ext uri="{FF2B5EF4-FFF2-40B4-BE49-F238E27FC236}">
              <a16:creationId xmlns:a16="http://schemas.microsoft.com/office/drawing/2014/main" id="{00000000-0008-0000-0000-00007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70" name="Immagine 4869" descr="http://demaco.consob/ArchiflowWeb/images/indicator.gif">
          <a:extLst>
            <a:ext uri="{FF2B5EF4-FFF2-40B4-BE49-F238E27FC236}">
              <a16:creationId xmlns:a16="http://schemas.microsoft.com/office/drawing/2014/main" id="{00000000-0008-0000-0000-00007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71" name="Immagine 4870" descr="http://demaco.consob/ArchiflowWeb/images/indicator.gif">
          <a:extLst>
            <a:ext uri="{FF2B5EF4-FFF2-40B4-BE49-F238E27FC236}">
              <a16:creationId xmlns:a16="http://schemas.microsoft.com/office/drawing/2014/main" id="{00000000-0008-0000-0000-00007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72" name="Immagine 4871" descr="http://demaco.consob/ArchiflowWeb/images/indicator.gif">
          <a:extLst>
            <a:ext uri="{FF2B5EF4-FFF2-40B4-BE49-F238E27FC236}">
              <a16:creationId xmlns:a16="http://schemas.microsoft.com/office/drawing/2014/main" id="{00000000-0008-0000-0000-00007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73" name="Immagine 4872" descr="http://demaco.consob/ArchiflowWeb/images/indicator.gif">
          <a:extLst>
            <a:ext uri="{FF2B5EF4-FFF2-40B4-BE49-F238E27FC236}">
              <a16:creationId xmlns:a16="http://schemas.microsoft.com/office/drawing/2014/main" id="{00000000-0008-0000-0000-00007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74" name="Immagine 4873" descr="http://demaco.consob/ArchiflowWeb/images/indicator.gif">
          <a:extLst>
            <a:ext uri="{FF2B5EF4-FFF2-40B4-BE49-F238E27FC236}">
              <a16:creationId xmlns:a16="http://schemas.microsoft.com/office/drawing/2014/main" id="{00000000-0008-0000-0000-00007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75" name="Immagine 4874" descr="http://demaco.consob/ArchiflowWeb/images/indicator.gif">
          <a:extLst>
            <a:ext uri="{FF2B5EF4-FFF2-40B4-BE49-F238E27FC236}">
              <a16:creationId xmlns:a16="http://schemas.microsoft.com/office/drawing/2014/main" id="{00000000-0008-0000-0000-00008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76" name="Immagine 4875" descr="http://demaco.consob/ArchiflowWeb/images/indicator.gif">
          <a:extLst>
            <a:ext uri="{FF2B5EF4-FFF2-40B4-BE49-F238E27FC236}">
              <a16:creationId xmlns:a16="http://schemas.microsoft.com/office/drawing/2014/main" id="{00000000-0008-0000-0000-00008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77" name="Immagine 4876" descr="http://demaco.consob/ArchiflowWeb/images/indicator.gif">
          <a:extLst>
            <a:ext uri="{FF2B5EF4-FFF2-40B4-BE49-F238E27FC236}">
              <a16:creationId xmlns:a16="http://schemas.microsoft.com/office/drawing/2014/main" id="{00000000-0008-0000-0000-00008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78" name="Immagine 4877" descr="http://demaco.consob/ArchiflowWeb/images/indicator.gif">
          <a:extLst>
            <a:ext uri="{FF2B5EF4-FFF2-40B4-BE49-F238E27FC236}">
              <a16:creationId xmlns:a16="http://schemas.microsoft.com/office/drawing/2014/main" id="{00000000-0008-0000-0000-00008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79" name="Immagine 4878" descr="http://demaco.consob/ArchiflowWeb/images/indicator.gif">
          <a:extLst>
            <a:ext uri="{FF2B5EF4-FFF2-40B4-BE49-F238E27FC236}">
              <a16:creationId xmlns:a16="http://schemas.microsoft.com/office/drawing/2014/main" id="{00000000-0008-0000-0000-00008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880" name="Immagine 4879" descr="http://demaco.consob/ArchiflowWeb/images/indicator.gif">
          <a:extLst>
            <a:ext uri="{FF2B5EF4-FFF2-40B4-BE49-F238E27FC236}">
              <a16:creationId xmlns:a16="http://schemas.microsoft.com/office/drawing/2014/main" id="{00000000-0008-0000-0000-00008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1" name="Immagine 4880" descr="http://demaco.consob/ArchiflowWeb/images/indicator.gif">
          <a:extLst>
            <a:ext uri="{FF2B5EF4-FFF2-40B4-BE49-F238E27FC236}">
              <a16:creationId xmlns:a16="http://schemas.microsoft.com/office/drawing/2014/main" id="{00000000-0008-0000-0000-00008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2" name="Immagine 4881" descr="http://demaco.consob/ArchiflowWeb/images/indicator.gif">
          <a:extLst>
            <a:ext uri="{FF2B5EF4-FFF2-40B4-BE49-F238E27FC236}">
              <a16:creationId xmlns:a16="http://schemas.microsoft.com/office/drawing/2014/main" id="{00000000-0008-0000-0000-00008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3" name="Immagine 4882" descr="http://demaco.consob/ArchiflowWeb/images/indicator.gif">
          <a:extLst>
            <a:ext uri="{FF2B5EF4-FFF2-40B4-BE49-F238E27FC236}">
              <a16:creationId xmlns:a16="http://schemas.microsoft.com/office/drawing/2014/main" id="{00000000-0008-0000-0000-00008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4" name="Immagine 4883" descr="http://demaco.consob/ArchiflowWeb/images/indicator.gif">
          <a:extLst>
            <a:ext uri="{FF2B5EF4-FFF2-40B4-BE49-F238E27FC236}">
              <a16:creationId xmlns:a16="http://schemas.microsoft.com/office/drawing/2014/main" id="{00000000-0008-0000-0000-00008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5" name="Immagine 4884" descr="http://demaco.consob/ArchiflowWeb/images/indicator.gif">
          <a:extLst>
            <a:ext uri="{FF2B5EF4-FFF2-40B4-BE49-F238E27FC236}">
              <a16:creationId xmlns:a16="http://schemas.microsoft.com/office/drawing/2014/main" id="{00000000-0008-0000-0000-00008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6" name="Immagine 4885" descr="http://demaco.consob/ArchiflowWeb/images/indicator.gif">
          <a:extLst>
            <a:ext uri="{FF2B5EF4-FFF2-40B4-BE49-F238E27FC236}">
              <a16:creationId xmlns:a16="http://schemas.microsoft.com/office/drawing/2014/main" id="{00000000-0008-0000-0000-00008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7" name="Immagine 4886" descr="http://demaco.consob/ArchiflowWeb/images/indicator.gif">
          <a:extLst>
            <a:ext uri="{FF2B5EF4-FFF2-40B4-BE49-F238E27FC236}">
              <a16:creationId xmlns:a16="http://schemas.microsoft.com/office/drawing/2014/main" id="{00000000-0008-0000-0000-00008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8" name="Immagine 4887" descr="http://demaco.consob/ArchiflowWeb/images/indicator.gif">
          <a:extLst>
            <a:ext uri="{FF2B5EF4-FFF2-40B4-BE49-F238E27FC236}">
              <a16:creationId xmlns:a16="http://schemas.microsoft.com/office/drawing/2014/main" id="{00000000-0008-0000-0000-00008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89" name="Immagine 4888" descr="http://demaco.consob/ArchiflowWeb/images/indicator.gif">
          <a:extLst>
            <a:ext uri="{FF2B5EF4-FFF2-40B4-BE49-F238E27FC236}">
              <a16:creationId xmlns:a16="http://schemas.microsoft.com/office/drawing/2014/main" id="{00000000-0008-0000-0000-00008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0" name="Immagine 4889" descr="http://demaco.consob/ArchiflowWeb/images/indicator.gif">
          <a:extLst>
            <a:ext uri="{FF2B5EF4-FFF2-40B4-BE49-F238E27FC236}">
              <a16:creationId xmlns:a16="http://schemas.microsoft.com/office/drawing/2014/main" id="{00000000-0008-0000-0000-00008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1" name="Immagine 4890" descr="http://demaco.consob/ArchiflowWeb/images/indicator.gif">
          <a:extLst>
            <a:ext uri="{FF2B5EF4-FFF2-40B4-BE49-F238E27FC236}">
              <a16:creationId xmlns:a16="http://schemas.microsoft.com/office/drawing/2014/main" id="{00000000-0008-0000-0000-00009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2" name="Immagine 4891" descr="http://demaco.consob/ArchiflowWeb/images/indicator.gif">
          <a:extLst>
            <a:ext uri="{FF2B5EF4-FFF2-40B4-BE49-F238E27FC236}">
              <a16:creationId xmlns:a16="http://schemas.microsoft.com/office/drawing/2014/main" id="{00000000-0008-0000-0000-00009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3" name="Immagine 4892" descr="http://demaco.consob/ArchiflowWeb/images/indicator.gif">
          <a:extLst>
            <a:ext uri="{FF2B5EF4-FFF2-40B4-BE49-F238E27FC236}">
              <a16:creationId xmlns:a16="http://schemas.microsoft.com/office/drawing/2014/main" id="{00000000-0008-0000-0000-00009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4" name="Immagine 4893" descr="http://demaco.consob/ArchiflowWeb/images/indicator.gif">
          <a:extLst>
            <a:ext uri="{FF2B5EF4-FFF2-40B4-BE49-F238E27FC236}">
              <a16:creationId xmlns:a16="http://schemas.microsoft.com/office/drawing/2014/main" id="{00000000-0008-0000-0000-00009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5" name="Immagine 4894" descr="http://demaco.consob/ArchiflowWeb/images/indicator.gif">
          <a:extLst>
            <a:ext uri="{FF2B5EF4-FFF2-40B4-BE49-F238E27FC236}">
              <a16:creationId xmlns:a16="http://schemas.microsoft.com/office/drawing/2014/main" id="{00000000-0008-0000-0000-00009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6" name="Immagine 4895" descr="http://demaco.consob/ArchiflowWeb/images/indicator.gif">
          <a:extLst>
            <a:ext uri="{FF2B5EF4-FFF2-40B4-BE49-F238E27FC236}">
              <a16:creationId xmlns:a16="http://schemas.microsoft.com/office/drawing/2014/main" id="{00000000-0008-0000-0000-00009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7" name="Immagine 4896" descr="http://demaco.consob/ArchiflowWeb/images/indicator.gif">
          <a:extLst>
            <a:ext uri="{FF2B5EF4-FFF2-40B4-BE49-F238E27FC236}">
              <a16:creationId xmlns:a16="http://schemas.microsoft.com/office/drawing/2014/main" id="{00000000-0008-0000-0000-00009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8" name="Immagine 4897" descr="http://demaco.consob/ArchiflowWeb/images/indicator.gif">
          <a:extLst>
            <a:ext uri="{FF2B5EF4-FFF2-40B4-BE49-F238E27FC236}">
              <a16:creationId xmlns:a16="http://schemas.microsoft.com/office/drawing/2014/main" id="{00000000-0008-0000-0000-00009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99" name="Immagine 4898" descr="http://demaco.consob/ArchiflowWeb/images/indicator.gif">
          <a:extLst>
            <a:ext uri="{FF2B5EF4-FFF2-40B4-BE49-F238E27FC236}">
              <a16:creationId xmlns:a16="http://schemas.microsoft.com/office/drawing/2014/main" id="{00000000-0008-0000-0000-00009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00" name="Immagine 4899" descr="http://demaco.consob/ArchiflowWeb/images/indicator.gif">
          <a:extLst>
            <a:ext uri="{FF2B5EF4-FFF2-40B4-BE49-F238E27FC236}">
              <a16:creationId xmlns:a16="http://schemas.microsoft.com/office/drawing/2014/main" id="{00000000-0008-0000-0000-00009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01" name="Immagine 4900" descr="http://demaco.consob/ArchiflowWeb/images/indicator.gif">
          <a:extLst>
            <a:ext uri="{FF2B5EF4-FFF2-40B4-BE49-F238E27FC236}">
              <a16:creationId xmlns:a16="http://schemas.microsoft.com/office/drawing/2014/main" id="{00000000-0008-0000-0000-00009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02" name="Immagine 4901" descr="http://demaco.consob/ArchiflowWeb/images/indicator.gif">
          <a:extLst>
            <a:ext uri="{FF2B5EF4-FFF2-40B4-BE49-F238E27FC236}">
              <a16:creationId xmlns:a16="http://schemas.microsoft.com/office/drawing/2014/main" id="{00000000-0008-0000-0000-00009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03" name="Immagine 4902" descr="http://demaco.consob/ArchiflowWeb/images/indicator.gif">
          <a:extLst>
            <a:ext uri="{FF2B5EF4-FFF2-40B4-BE49-F238E27FC236}">
              <a16:creationId xmlns:a16="http://schemas.microsoft.com/office/drawing/2014/main" id="{00000000-0008-0000-0000-00009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04" name="Immagine 4903" descr="http://demaco.consob/ArchiflowWeb/images/indicator.gif">
          <a:extLst>
            <a:ext uri="{FF2B5EF4-FFF2-40B4-BE49-F238E27FC236}">
              <a16:creationId xmlns:a16="http://schemas.microsoft.com/office/drawing/2014/main" id="{00000000-0008-0000-0000-00009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05" name="Immagine 4904" descr="http://demaco.consob/ArchiflowWeb/images/indicator.gif">
          <a:extLst>
            <a:ext uri="{FF2B5EF4-FFF2-40B4-BE49-F238E27FC236}">
              <a16:creationId xmlns:a16="http://schemas.microsoft.com/office/drawing/2014/main" id="{00000000-0008-0000-0000-00009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06" name="Immagine 4905" descr="http://demaco.consob/ArchiflowWeb/images/indicator.gif">
          <a:extLst>
            <a:ext uri="{FF2B5EF4-FFF2-40B4-BE49-F238E27FC236}">
              <a16:creationId xmlns:a16="http://schemas.microsoft.com/office/drawing/2014/main" id="{00000000-0008-0000-0000-00009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07" name="Immagine 4906" descr="http://demaco.consob/ArchiflowWeb/images/indicator.gif">
          <a:extLst>
            <a:ext uri="{FF2B5EF4-FFF2-40B4-BE49-F238E27FC236}">
              <a16:creationId xmlns:a16="http://schemas.microsoft.com/office/drawing/2014/main" id="{00000000-0008-0000-0000-0000A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08" name="Immagine 4907" descr="http://demaco.consob/ArchiflowWeb/images/indicator.gif">
          <a:extLst>
            <a:ext uri="{FF2B5EF4-FFF2-40B4-BE49-F238E27FC236}">
              <a16:creationId xmlns:a16="http://schemas.microsoft.com/office/drawing/2014/main" id="{00000000-0008-0000-0000-0000A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09" name="Immagine 4908" descr="http://demaco.consob/ArchiflowWeb/images/indicator.gif">
          <a:extLst>
            <a:ext uri="{FF2B5EF4-FFF2-40B4-BE49-F238E27FC236}">
              <a16:creationId xmlns:a16="http://schemas.microsoft.com/office/drawing/2014/main" id="{00000000-0008-0000-0000-0000A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10" name="Immagine 4909" descr="http://demaco.consob/ArchiflowWeb/images/indicator.gif">
          <a:extLst>
            <a:ext uri="{FF2B5EF4-FFF2-40B4-BE49-F238E27FC236}">
              <a16:creationId xmlns:a16="http://schemas.microsoft.com/office/drawing/2014/main" id="{00000000-0008-0000-0000-0000A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11" name="Immagine 4910" descr="http://demaco.consob/ArchiflowWeb/images/indicator.gif">
          <a:extLst>
            <a:ext uri="{FF2B5EF4-FFF2-40B4-BE49-F238E27FC236}">
              <a16:creationId xmlns:a16="http://schemas.microsoft.com/office/drawing/2014/main" id="{00000000-0008-0000-0000-0000A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12" name="Immagine 4911" descr="http://demaco.consob/ArchiflowWeb/images/indicator.gif">
          <a:extLst>
            <a:ext uri="{FF2B5EF4-FFF2-40B4-BE49-F238E27FC236}">
              <a16:creationId xmlns:a16="http://schemas.microsoft.com/office/drawing/2014/main" id="{00000000-0008-0000-0000-0000A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13" name="Immagine 4912" descr="http://demaco.consob/ArchiflowWeb/images/indicator.gif">
          <a:extLst>
            <a:ext uri="{FF2B5EF4-FFF2-40B4-BE49-F238E27FC236}">
              <a16:creationId xmlns:a16="http://schemas.microsoft.com/office/drawing/2014/main" id="{00000000-0008-0000-0000-0000A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14" name="Immagine 4913" descr="http://demaco.consob/ArchiflowWeb/images/indicator.gif">
          <a:extLst>
            <a:ext uri="{FF2B5EF4-FFF2-40B4-BE49-F238E27FC236}">
              <a16:creationId xmlns:a16="http://schemas.microsoft.com/office/drawing/2014/main" id="{00000000-0008-0000-0000-0000A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15" name="Immagine 4914" descr="http://demaco.consob/ArchiflowWeb/images/indicator.gif">
          <a:extLst>
            <a:ext uri="{FF2B5EF4-FFF2-40B4-BE49-F238E27FC236}">
              <a16:creationId xmlns:a16="http://schemas.microsoft.com/office/drawing/2014/main" id="{00000000-0008-0000-0000-0000A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16" name="Immagine 4915" descr="http://demaco.consob/ArchiflowWeb/images/indicator.gif">
          <a:extLst>
            <a:ext uri="{FF2B5EF4-FFF2-40B4-BE49-F238E27FC236}">
              <a16:creationId xmlns:a16="http://schemas.microsoft.com/office/drawing/2014/main" id="{00000000-0008-0000-0000-0000A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17" name="Immagine 4916" descr="http://demaco.consob/ArchiflowWeb/images/indicator.gif">
          <a:extLst>
            <a:ext uri="{FF2B5EF4-FFF2-40B4-BE49-F238E27FC236}">
              <a16:creationId xmlns:a16="http://schemas.microsoft.com/office/drawing/2014/main" id="{00000000-0008-0000-0000-0000A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18" name="Immagine 4917" descr="http://demaco.consob/ArchiflowWeb/images/indicator.gif">
          <a:extLst>
            <a:ext uri="{FF2B5EF4-FFF2-40B4-BE49-F238E27FC236}">
              <a16:creationId xmlns:a16="http://schemas.microsoft.com/office/drawing/2014/main" id="{00000000-0008-0000-0000-0000A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19" name="Immagine 4918" descr="http://demaco.consob/ArchiflowWeb/images/indicator.gif">
          <a:extLst>
            <a:ext uri="{FF2B5EF4-FFF2-40B4-BE49-F238E27FC236}">
              <a16:creationId xmlns:a16="http://schemas.microsoft.com/office/drawing/2014/main" id="{00000000-0008-0000-0000-0000A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20" name="Immagine 4919" descr="http://demaco.consob/ArchiflowWeb/images/indicator.gif">
          <a:extLst>
            <a:ext uri="{FF2B5EF4-FFF2-40B4-BE49-F238E27FC236}">
              <a16:creationId xmlns:a16="http://schemas.microsoft.com/office/drawing/2014/main" id="{00000000-0008-0000-0000-0000A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21" name="Immagine 4920" descr="http://demaco.consob/ArchiflowWeb/images/indicator.gif">
          <a:extLst>
            <a:ext uri="{FF2B5EF4-FFF2-40B4-BE49-F238E27FC236}">
              <a16:creationId xmlns:a16="http://schemas.microsoft.com/office/drawing/2014/main" id="{00000000-0008-0000-0000-0000A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22" name="Immagine 4921" descr="http://demaco.consob/ArchiflowWeb/images/indicator.gif">
          <a:extLst>
            <a:ext uri="{FF2B5EF4-FFF2-40B4-BE49-F238E27FC236}">
              <a16:creationId xmlns:a16="http://schemas.microsoft.com/office/drawing/2014/main" id="{00000000-0008-0000-0000-0000A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23" name="Immagine 4922" descr="http://demaco.consob/ArchiflowWeb/images/indicator.gif">
          <a:extLst>
            <a:ext uri="{FF2B5EF4-FFF2-40B4-BE49-F238E27FC236}">
              <a16:creationId xmlns:a16="http://schemas.microsoft.com/office/drawing/2014/main" id="{00000000-0008-0000-0000-0000B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24" name="Immagine 4923" descr="http://demaco.consob/ArchiflowWeb/images/indicator.gif">
          <a:extLst>
            <a:ext uri="{FF2B5EF4-FFF2-40B4-BE49-F238E27FC236}">
              <a16:creationId xmlns:a16="http://schemas.microsoft.com/office/drawing/2014/main" id="{00000000-0008-0000-0000-0000B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25" name="Immagine 4924" descr="http://demaco.consob/ArchiflowWeb/images/indicator.gif">
          <a:extLst>
            <a:ext uri="{FF2B5EF4-FFF2-40B4-BE49-F238E27FC236}">
              <a16:creationId xmlns:a16="http://schemas.microsoft.com/office/drawing/2014/main" id="{00000000-0008-0000-0000-0000B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26" name="Immagine 4925" descr="http://demaco.consob/ArchiflowWeb/images/indicator.gif">
          <a:extLst>
            <a:ext uri="{FF2B5EF4-FFF2-40B4-BE49-F238E27FC236}">
              <a16:creationId xmlns:a16="http://schemas.microsoft.com/office/drawing/2014/main" id="{00000000-0008-0000-0000-0000B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27" name="Immagine 4926" descr="http://demaco.consob/ArchiflowWeb/images/indicator.gif">
          <a:extLst>
            <a:ext uri="{FF2B5EF4-FFF2-40B4-BE49-F238E27FC236}">
              <a16:creationId xmlns:a16="http://schemas.microsoft.com/office/drawing/2014/main" id="{00000000-0008-0000-0000-0000B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28" name="Immagine 4927" descr="http://demaco.consob/ArchiflowWeb/images/indicator.gif">
          <a:extLst>
            <a:ext uri="{FF2B5EF4-FFF2-40B4-BE49-F238E27FC236}">
              <a16:creationId xmlns:a16="http://schemas.microsoft.com/office/drawing/2014/main" id="{00000000-0008-0000-0000-0000B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29" name="Immagine 4928" descr="http://demaco.consob/ArchiflowWeb/images/indicator.gif">
          <a:extLst>
            <a:ext uri="{FF2B5EF4-FFF2-40B4-BE49-F238E27FC236}">
              <a16:creationId xmlns:a16="http://schemas.microsoft.com/office/drawing/2014/main" id="{00000000-0008-0000-0000-0000B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30" name="Immagine 4929" descr="http://demaco.consob/ArchiflowWeb/images/indicator.gif">
          <a:extLst>
            <a:ext uri="{FF2B5EF4-FFF2-40B4-BE49-F238E27FC236}">
              <a16:creationId xmlns:a16="http://schemas.microsoft.com/office/drawing/2014/main" id="{00000000-0008-0000-0000-0000B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31" name="Immagine 4930" descr="http://demaco.consob/ArchiflowWeb/images/indicator.gif">
          <a:extLst>
            <a:ext uri="{FF2B5EF4-FFF2-40B4-BE49-F238E27FC236}">
              <a16:creationId xmlns:a16="http://schemas.microsoft.com/office/drawing/2014/main" id="{00000000-0008-0000-0000-0000B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32" name="Immagine 4931" descr="http://demaco.consob/ArchiflowWeb/images/indicator.gif">
          <a:extLst>
            <a:ext uri="{FF2B5EF4-FFF2-40B4-BE49-F238E27FC236}">
              <a16:creationId xmlns:a16="http://schemas.microsoft.com/office/drawing/2014/main" id="{00000000-0008-0000-0000-0000B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33" name="Immagine 4932" descr="http://demaco.consob/ArchiflowWeb/images/indicator.gif">
          <a:extLst>
            <a:ext uri="{FF2B5EF4-FFF2-40B4-BE49-F238E27FC236}">
              <a16:creationId xmlns:a16="http://schemas.microsoft.com/office/drawing/2014/main" id="{00000000-0008-0000-0000-0000B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34" name="Immagine 4933" descr="http://demaco.consob/ArchiflowWeb/images/indicator.gif">
          <a:extLst>
            <a:ext uri="{FF2B5EF4-FFF2-40B4-BE49-F238E27FC236}">
              <a16:creationId xmlns:a16="http://schemas.microsoft.com/office/drawing/2014/main" id="{00000000-0008-0000-0000-0000B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35" name="Immagine 4934" descr="http://demaco.consob/ArchiflowWeb/images/indicator.gif">
          <a:extLst>
            <a:ext uri="{FF2B5EF4-FFF2-40B4-BE49-F238E27FC236}">
              <a16:creationId xmlns:a16="http://schemas.microsoft.com/office/drawing/2014/main" id="{00000000-0008-0000-0000-0000B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36" name="Immagine 4935" descr="http://demaco.consob/ArchiflowWeb/images/indicator.gif">
          <a:extLst>
            <a:ext uri="{FF2B5EF4-FFF2-40B4-BE49-F238E27FC236}">
              <a16:creationId xmlns:a16="http://schemas.microsoft.com/office/drawing/2014/main" id="{00000000-0008-0000-0000-0000B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37" name="Immagine 4936" descr="http://demaco.consob/ArchiflowWeb/images/indicator.gif">
          <a:extLst>
            <a:ext uri="{FF2B5EF4-FFF2-40B4-BE49-F238E27FC236}">
              <a16:creationId xmlns:a16="http://schemas.microsoft.com/office/drawing/2014/main" id="{00000000-0008-0000-0000-0000B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38" name="Immagine 4937" descr="http://demaco.consob/ArchiflowWeb/images/indicator.gif">
          <a:extLst>
            <a:ext uri="{FF2B5EF4-FFF2-40B4-BE49-F238E27FC236}">
              <a16:creationId xmlns:a16="http://schemas.microsoft.com/office/drawing/2014/main" id="{00000000-0008-0000-0000-0000B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39" name="Immagine 4938" descr="http://demaco.consob/ArchiflowWeb/images/indicator.gif">
          <a:extLst>
            <a:ext uri="{FF2B5EF4-FFF2-40B4-BE49-F238E27FC236}">
              <a16:creationId xmlns:a16="http://schemas.microsoft.com/office/drawing/2014/main" id="{00000000-0008-0000-0000-0000C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40" name="Immagine 4939" descr="http://demaco.consob/ArchiflowWeb/images/indicator.gif">
          <a:extLst>
            <a:ext uri="{FF2B5EF4-FFF2-40B4-BE49-F238E27FC236}">
              <a16:creationId xmlns:a16="http://schemas.microsoft.com/office/drawing/2014/main" id="{00000000-0008-0000-0000-0000C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41" name="Immagine 4940" descr="http://demaco.consob/ArchiflowWeb/images/indicator.gif">
          <a:extLst>
            <a:ext uri="{FF2B5EF4-FFF2-40B4-BE49-F238E27FC236}">
              <a16:creationId xmlns:a16="http://schemas.microsoft.com/office/drawing/2014/main" id="{00000000-0008-0000-0000-0000C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42" name="Immagine 4941" descr="http://demaco.consob/ArchiflowWeb/images/indicator.gif">
          <a:extLst>
            <a:ext uri="{FF2B5EF4-FFF2-40B4-BE49-F238E27FC236}">
              <a16:creationId xmlns:a16="http://schemas.microsoft.com/office/drawing/2014/main" id="{00000000-0008-0000-0000-0000C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43" name="Immagine 4942" descr="http://demaco.consob/ArchiflowWeb/images/indicator.gif">
          <a:extLst>
            <a:ext uri="{FF2B5EF4-FFF2-40B4-BE49-F238E27FC236}">
              <a16:creationId xmlns:a16="http://schemas.microsoft.com/office/drawing/2014/main" id="{00000000-0008-0000-0000-0000C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44" name="Immagine 4943" descr="http://demaco.consob/ArchiflowWeb/images/indicator.gif">
          <a:extLst>
            <a:ext uri="{FF2B5EF4-FFF2-40B4-BE49-F238E27FC236}">
              <a16:creationId xmlns:a16="http://schemas.microsoft.com/office/drawing/2014/main" id="{00000000-0008-0000-0000-0000C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45" name="Immagine 4944" descr="http://demaco.consob/ArchiflowWeb/images/indicator.gif">
          <a:extLst>
            <a:ext uri="{FF2B5EF4-FFF2-40B4-BE49-F238E27FC236}">
              <a16:creationId xmlns:a16="http://schemas.microsoft.com/office/drawing/2014/main" id="{00000000-0008-0000-0000-0000C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46" name="Immagine 4945" descr="http://demaco.consob/ArchiflowWeb/images/indicator.gif">
          <a:extLst>
            <a:ext uri="{FF2B5EF4-FFF2-40B4-BE49-F238E27FC236}">
              <a16:creationId xmlns:a16="http://schemas.microsoft.com/office/drawing/2014/main" id="{00000000-0008-0000-0000-0000C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47" name="Immagine 4946" descr="http://demaco.consob/ArchiflowWeb/images/indicator.gif">
          <a:extLst>
            <a:ext uri="{FF2B5EF4-FFF2-40B4-BE49-F238E27FC236}">
              <a16:creationId xmlns:a16="http://schemas.microsoft.com/office/drawing/2014/main" id="{00000000-0008-0000-0000-0000C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48" name="Immagine 4947" descr="http://demaco.consob/ArchiflowWeb/images/indicator.gif">
          <a:extLst>
            <a:ext uri="{FF2B5EF4-FFF2-40B4-BE49-F238E27FC236}">
              <a16:creationId xmlns:a16="http://schemas.microsoft.com/office/drawing/2014/main" id="{00000000-0008-0000-0000-0000C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49" name="Immagine 4948" descr="http://demaco.consob/ArchiflowWeb/images/indicator.gif">
          <a:extLst>
            <a:ext uri="{FF2B5EF4-FFF2-40B4-BE49-F238E27FC236}">
              <a16:creationId xmlns:a16="http://schemas.microsoft.com/office/drawing/2014/main" id="{00000000-0008-0000-0000-0000C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50" name="Immagine 4949" descr="http://demaco.consob/ArchiflowWeb/images/indicator.gif">
          <a:extLst>
            <a:ext uri="{FF2B5EF4-FFF2-40B4-BE49-F238E27FC236}">
              <a16:creationId xmlns:a16="http://schemas.microsoft.com/office/drawing/2014/main" id="{00000000-0008-0000-0000-0000C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51" name="Immagine 4950" descr="http://demaco.consob/ArchiflowWeb/images/indicator.gif">
          <a:extLst>
            <a:ext uri="{FF2B5EF4-FFF2-40B4-BE49-F238E27FC236}">
              <a16:creationId xmlns:a16="http://schemas.microsoft.com/office/drawing/2014/main" id="{00000000-0008-0000-0000-0000C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52" name="Immagine 4951" descr="http://demaco.consob/ArchiflowWeb/images/indicator.gif">
          <a:extLst>
            <a:ext uri="{FF2B5EF4-FFF2-40B4-BE49-F238E27FC236}">
              <a16:creationId xmlns:a16="http://schemas.microsoft.com/office/drawing/2014/main" id="{00000000-0008-0000-0000-0000C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53" name="Immagine 4952" descr="http://demaco.consob/ArchiflowWeb/images/indicator.gif">
          <a:extLst>
            <a:ext uri="{FF2B5EF4-FFF2-40B4-BE49-F238E27FC236}">
              <a16:creationId xmlns:a16="http://schemas.microsoft.com/office/drawing/2014/main" id="{00000000-0008-0000-0000-0000C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54" name="Immagine 4953" descr="http://demaco.consob/ArchiflowWeb/images/indicator.gif">
          <a:extLst>
            <a:ext uri="{FF2B5EF4-FFF2-40B4-BE49-F238E27FC236}">
              <a16:creationId xmlns:a16="http://schemas.microsoft.com/office/drawing/2014/main" id="{00000000-0008-0000-0000-0000C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55" name="Immagine 4954" descr="http://demaco.consob/ArchiflowWeb/images/indicator.gif">
          <a:extLst>
            <a:ext uri="{FF2B5EF4-FFF2-40B4-BE49-F238E27FC236}">
              <a16:creationId xmlns:a16="http://schemas.microsoft.com/office/drawing/2014/main" id="{00000000-0008-0000-0000-0000D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56" name="Immagine 4955" descr="http://demaco.consob/ArchiflowWeb/images/indicator.gif">
          <a:extLst>
            <a:ext uri="{FF2B5EF4-FFF2-40B4-BE49-F238E27FC236}">
              <a16:creationId xmlns:a16="http://schemas.microsoft.com/office/drawing/2014/main" id="{00000000-0008-0000-0000-0000D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57" name="Immagine 4956" descr="http://demaco.consob/ArchiflowWeb/images/indicator.gif">
          <a:extLst>
            <a:ext uri="{FF2B5EF4-FFF2-40B4-BE49-F238E27FC236}">
              <a16:creationId xmlns:a16="http://schemas.microsoft.com/office/drawing/2014/main" id="{00000000-0008-0000-0000-0000D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58" name="Immagine 4957" descr="http://demaco.consob/ArchiflowWeb/images/indicator.gif">
          <a:extLst>
            <a:ext uri="{FF2B5EF4-FFF2-40B4-BE49-F238E27FC236}">
              <a16:creationId xmlns:a16="http://schemas.microsoft.com/office/drawing/2014/main" id="{00000000-0008-0000-0000-0000D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59" name="Immagine 4958" descr="http://demaco.consob/ArchiflowWeb/images/indicator.gif">
          <a:extLst>
            <a:ext uri="{FF2B5EF4-FFF2-40B4-BE49-F238E27FC236}">
              <a16:creationId xmlns:a16="http://schemas.microsoft.com/office/drawing/2014/main" id="{00000000-0008-0000-0000-0000D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60" name="Immagine 4959" descr="http://demaco.consob/ArchiflowWeb/images/indicator.gif">
          <a:extLst>
            <a:ext uri="{FF2B5EF4-FFF2-40B4-BE49-F238E27FC236}">
              <a16:creationId xmlns:a16="http://schemas.microsoft.com/office/drawing/2014/main" id="{00000000-0008-0000-0000-0000D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61" name="Immagine 4960" descr="http://demaco.consob/ArchiflowWeb/images/indicator.gif">
          <a:extLst>
            <a:ext uri="{FF2B5EF4-FFF2-40B4-BE49-F238E27FC236}">
              <a16:creationId xmlns:a16="http://schemas.microsoft.com/office/drawing/2014/main" id="{00000000-0008-0000-0000-0000D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62" name="Immagine 4961" descr="http://demaco.consob/ArchiflowWeb/images/indicator.gif">
          <a:extLst>
            <a:ext uri="{FF2B5EF4-FFF2-40B4-BE49-F238E27FC236}">
              <a16:creationId xmlns:a16="http://schemas.microsoft.com/office/drawing/2014/main" id="{00000000-0008-0000-0000-0000D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63" name="Immagine 4962" descr="http://demaco.consob/ArchiflowWeb/images/indicator.gif">
          <a:extLst>
            <a:ext uri="{FF2B5EF4-FFF2-40B4-BE49-F238E27FC236}">
              <a16:creationId xmlns:a16="http://schemas.microsoft.com/office/drawing/2014/main" id="{00000000-0008-0000-0000-0000D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64" name="Immagine 4963" descr="http://demaco.consob/ArchiflowWeb/images/indicator.gif">
          <a:extLst>
            <a:ext uri="{FF2B5EF4-FFF2-40B4-BE49-F238E27FC236}">
              <a16:creationId xmlns:a16="http://schemas.microsoft.com/office/drawing/2014/main" id="{00000000-0008-0000-0000-0000D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65" name="Immagine 4964" descr="http://demaco.consob/ArchiflowWeb/images/indicator.gif">
          <a:extLst>
            <a:ext uri="{FF2B5EF4-FFF2-40B4-BE49-F238E27FC236}">
              <a16:creationId xmlns:a16="http://schemas.microsoft.com/office/drawing/2014/main" id="{00000000-0008-0000-0000-0000D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66" name="Immagine 4965" descr="http://demaco.consob/ArchiflowWeb/images/indicator.gif">
          <a:extLst>
            <a:ext uri="{FF2B5EF4-FFF2-40B4-BE49-F238E27FC236}">
              <a16:creationId xmlns:a16="http://schemas.microsoft.com/office/drawing/2014/main" id="{00000000-0008-0000-0000-0000D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67" name="Immagine 4966" descr="http://demaco.consob/ArchiflowWeb/images/indicator.gif">
          <a:extLst>
            <a:ext uri="{FF2B5EF4-FFF2-40B4-BE49-F238E27FC236}">
              <a16:creationId xmlns:a16="http://schemas.microsoft.com/office/drawing/2014/main" id="{00000000-0008-0000-0000-0000D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68" name="Immagine 4967" descr="http://demaco.consob/ArchiflowWeb/images/indicator.gif">
          <a:extLst>
            <a:ext uri="{FF2B5EF4-FFF2-40B4-BE49-F238E27FC236}">
              <a16:creationId xmlns:a16="http://schemas.microsoft.com/office/drawing/2014/main" id="{00000000-0008-0000-0000-0000D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69" name="Immagine 4968" descr="http://demaco.consob/ArchiflowWeb/images/indicator.gif">
          <a:extLst>
            <a:ext uri="{FF2B5EF4-FFF2-40B4-BE49-F238E27FC236}">
              <a16:creationId xmlns:a16="http://schemas.microsoft.com/office/drawing/2014/main" id="{00000000-0008-0000-0000-0000D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70" name="Immagine 4969" descr="http://demaco.consob/ArchiflowWeb/images/indicator.gif">
          <a:extLst>
            <a:ext uri="{FF2B5EF4-FFF2-40B4-BE49-F238E27FC236}">
              <a16:creationId xmlns:a16="http://schemas.microsoft.com/office/drawing/2014/main" id="{00000000-0008-0000-0000-0000D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71" name="Immagine 4970" descr="http://demaco.consob/ArchiflowWeb/images/indicator.gif">
          <a:extLst>
            <a:ext uri="{FF2B5EF4-FFF2-40B4-BE49-F238E27FC236}">
              <a16:creationId xmlns:a16="http://schemas.microsoft.com/office/drawing/2014/main" id="{00000000-0008-0000-0000-0000E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72" name="Immagine 4971" descr="http://demaco.consob/ArchiflowWeb/images/indicator.gif">
          <a:extLst>
            <a:ext uri="{FF2B5EF4-FFF2-40B4-BE49-F238E27FC236}">
              <a16:creationId xmlns:a16="http://schemas.microsoft.com/office/drawing/2014/main" id="{00000000-0008-0000-0000-0000E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73" name="Immagine 4972" descr="http://demaco.consob/ArchiflowWeb/images/indicator.gif">
          <a:extLst>
            <a:ext uri="{FF2B5EF4-FFF2-40B4-BE49-F238E27FC236}">
              <a16:creationId xmlns:a16="http://schemas.microsoft.com/office/drawing/2014/main" id="{00000000-0008-0000-0000-0000E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74" name="Immagine 4973" descr="http://demaco.consob/ArchiflowWeb/images/indicator.gif">
          <a:extLst>
            <a:ext uri="{FF2B5EF4-FFF2-40B4-BE49-F238E27FC236}">
              <a16:creationId xmlns:a16="http://schemas.microsoft.com/office/drawing/2014/main" id="{00000000-0008-0000-0000-0000E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75" name="Immagine 4974" descr="http://demaco.consob/ArchiflowWeb/images/indicator.gif">
          <a:extLst>
            <a:ext uri="{FF2B5EF4-FFF2-40B4-BE49-F238E27FC236}">
              <a16:creationId xmlns:a16="http://schemas.microsoft.com/office/drawing/2014/main" id="{00000000-0008-0000-0000-0000E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76" name="Immagine 4975" descr="http://demaco.consob/ArchiflowWeb/images/indicator.gif">
          <a:extLst>
            <a:ext uri="{FF2B5EF4-FFF2-40B4-BE49-F238E27FC236}">
              <a16:creationId xmlns:a16="http://schemas.microsoft.com/office/drawing/2014/main" id="{00000000-0008-0000-0000-0000E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77" name="Immagine 4976" descr="http://demaco.consob/ArchiflowWeb/images/indicator.gif">
          <a:extLst>
            <a:ext uri="{FF2B5EF4-FFF2-40B4-BE49-F238E27FC236}">
              <a16:creationId xmlns:a16="http://schemas.microsoft.com/office/drawing/2014/main" id="{00000000-0008-0000-0000-0000E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78" name="Immagine 4977" descr="http://demaco.consob/ArchiflowWeb/images/indicator.gif">
          <a:extLst>
            <a:ext uri="{FF2B5EF4-FFF2-40B4-BE49-F238E27FC236}">
              <a16:creationId xmlns:a16="http://schemas.microsoft.com/office/drawing/2014/main" id="{00000000-0008-0000-0000-0000E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79" name="Immagine 4978" descr="http://demaco.consob/ArchiflowWeb/images/indicator.gif">
          <a:extLst>
            <a:ext uri="{FF2B5EF4-FFF2-40B4-BE49-F238E27FC236}">
              <a16:creationId xmlns:a16="http://schemas.microsoft.com/office/drawing/2014/main" id="{00000000-0008-0000-0000-0000E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80" name="Immagine 4979" descr="http://demaco.consob/ArchiflowWeb/images/indicator.gif">
          <a:extLst>
            <a:ext uri="{FF2B5EF4-FFF2-40B4-BE49-F238E27FC236}">
              <a16:creationId xmlns:a16="http://schemas.microsoft.com/office/drawing/2014/main" id="{00000000-0008-0000-0000-0000E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81" name="Immagine 4980" descr="http://demaco.consob/ArchiflowWeb/images/indicator.gif">
          <a:extLst>
            <a:ext uri="{FF2B5EF4-FFF2-40B4-BE49-F238E27FC236}">
              <a16:creationId xmlns:a16="http://schemas.microsoft.com/office/drawing/2014/main" id="{00000000-0008-0000-0000-0000E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82" name="Immagine 4981" descr="http://demaco.consob/ArchiflowWeb/images/indicator.gif">
          <a:extLst>
            <a:ext uri="{FF2B5EF4-FFF2-40B4-BE49-F238E27FC236}">
              <a16:creationId xmlns:a16="http://schemas.microsoft.com/office/drawing/2014/main" id="{00000000-0008-0000-0000-0000E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83" name="Immagine 4982" descr="http://demaco.consob/ArchiflowWeb/images/indicator.gif">
          <a:extLst>
            <a:ext uri="{FF2B5EF4-FFF2-40B4-BE49-F238E27FC236}">
              <a16:creationId xmlns:a16="http://schemas.microsoft.com/office/drawing/2014/main" id="{00000000-0008-0000-0000-0000E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84" name="Immagine 4983" descr="http://demaco.consob/ArchiflowWeb/images/indicator.gif">
          <a:extLst>
            <a:ext uri="{FF2B5EF4-FFF2-40B4-BE49-F238E27FC236}">
              <a16:creationId xmlns:a16="http://schemas.microsoft.com/office/drawing/2014/main" id="{00000000-0008-0000-0000-0000E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85" name="Immagine 4984" descr="http://demaco.consob/ArchiflowWeb/images/indicator.gif">
          <a:extLst>
            <a:ext uri="{FF2B5EF4-FFF2-40B4-BE49-F238E27FC236}">
              <a16:creationId xmlns:a16="http://schemas.microsoft.com/office/drawing/2014/main" id="{00000000-0008-0000-0000-0000E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86" name="Immagine 4985" descr="http://demaco.consob/ArchiflowWeb/images/indicator.gif">
          <a:extLst>
            <a:ext uri="{FF2B5EF4-FFF2-40B4-BE49-F238E27FC236}">
              <a16:creationId xmlns:a16="http://schemas.microsoft.com/office/drawing/2014/main" id="{00000000-0008-0000-0000-0000E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87" name="Immagine 4986" descr="http://demaco.consob/ArchiflowWeb/images/indicator.gif">
          <a:extLst>
            <a:ext uri="{FF2B5EF4-FFF2-40B4-BE49-F238E27FC236}">
              <a16:creationId xmlns:a16="http://schemas.microsoft.com/office/drawing/2014/main" id="{00000000-0008-0000-0000-0000F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88" name="Immagine 4987" descr="http://demaco.consob/ArchiflowWeb/images/indicator.gif">
          <a:extLst>
            <a:ext uri="{FF2B5EF4-FFF2-40B4-BE49-F238E27FC236}">
              <a16:creationId xmlns:a16="http://schemas.microsoft.com/office/drawing/2014/main" id="{00000000-0008-0000-0000-0000F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89" name="Immagine 4988" descr="http://demaco.consob/ArchiflowWeb/images/indicator.gif">
          <a:extLst>
            <a:ext uri="{FF2B5EF4-FFF2-40B4-BE49-F238E27FC236}">
              <a16:creationId xmlns:a16="http://schemas.microsoft.com/office/drawing/2014/main" id="{00000000-0008-0000-0000-0000F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90" name="Immagine 4989" descr="http://demaco.consob/ArchiflowWeb/images/indicator.gif">
          <a:extLst>
            <a:ext uri="{FF2B5EF4-FFF2-40B4-BE49-F238E27FC236}">
              <a16:creationId xmlns:a16="http://schemas.microsoft.com/office/drawing/2014/main" id="{00000000-0008-0000-0000-0000F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91" name="Immagine 4990" descr="http://demaco.consob/ArchiflowWeb/images/indicator.gif">
          <a:extLst>
            <a:ext uri="{FF2B5EF4-FFF2-40B4-BE49-F238E27FC236}">
              <a16:creationId xmlns:a16="http://schemas.microsoft.com/office/drawing/2014/main" id="{00000000-0008-0000-0000-0000F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92" name="Immagine 4991" descr="http://demaco.consob/ArchiflowWeb/images/indicator.gif">
          <a:extLst>
            <a:ext uri="{FF2B5EF4-FFF2-40B4-BE49-F238E27FC236}">
              <a16:creationId xmlns:a16="http://schemas.microsoft.com/office/drawing/2014/main" id="{00000000-0008-0000-0000-0000F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93" name="Immagine 4992" descr="http://demaco.consob/ArchiflowWeb/images/indicator.gif">
          <a:extLst>
            <a:ext uri="{FF2B5EF4-FFF2-40B4-BE49-F238E27FC236}">
              <a16:creationId xmlns:a16="http://schemas.microsoft.com/office/drawing/2014/main" id="{00000000-0008-0000-0000-0000F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94" name="Immagine 4993" descr="http://demaco.consob/ArchiflowWeb/images/indicator.gif">
          <a:extLst>
            <a:ext uri="{FF2B5EF4-FFF2-40B4-BE49-F238E27FC236}">
              <a16:creationId xmlns:a16="http://schemas.microsoft.com/office/drawing/2014/main" id="{00000000-0008-0000-0000-0000F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95" name="Immagine 4994" descr="http://demaco.consob/ArchiflowWeb/images/indicator.gif">
          <a:extLst>
            <a:ext uri="{FF2B5EF4-FFF2-40B4-BE49-F238E27FC236}">
              <a16:creationId xmlns:a16="http://schemas.microsoft.com/office/drawing/2014/main" id="{00000000-0008-0000-0000-0000F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96" name="Immagine 4995" descr="http://demaco.consob/ArchiflowWeb/images/indicator.gif">
          <a:extLst>
            <a:ext uri="{FF2B5EF4-FFF2-40B4-BE49-F238E27FC236}">
              <a16:creationId xmlns:a16="http://schemas.microsoft.com/office/drawing/2014/main" id="{00000000-0008-0000-0000-0000F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97" name="Immagine 4996" descr="http://demaco.consob/ArchiflowWeb/images/indicator.gif">
          <a:extLst>
            <a:ext uri="{FF2B5EF4-FFF2-40B4-BE49-F238E27FC236}">
              <a16:creationId xmlns:a16="http://schemas.microsoft.com/office/drawing/2014/main" id="{00000000-0008-0000-0000-0000F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4998" name="Immagine 4997" descr="http://demaco.consob/ArchiflowWeb/images/indicator.gif">
          <a:extLst>
            <a:ext uri="{FF2B5EF4-FFF2-40B4-BE49-F238E27FC236}">
              <a16:creationId xmlns:a16="http://schemas.microsoft.com/office/drawing/2014/main" id="{00000000-0008-0000-0000-0000F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99" name="Immagine 4998" descr="http://demaco.consob/ArchiflowWeb/images/indicator.gif">
          <a:extLst>
            <a:ext uri="{FF2B5EF4-FFF2-40B4-BE49-F238E27FC236}">
              <a16:creationId xmlns:a16="http://schemas.microsoft.com/office/drawing/2014/main" id="{00000000-0008-0000-0000-0000F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00" name="Immagine 4999" descr="http://demaco.consob/ArchiflowWeb/images/indicator.gif">
          <a:extLst>
            <a:ext uri="{FF2B5EF4-FFF2-40B4-BE49-F238E27FC236}">
              <a16:creationId xmlns:a16="http://schemas.microsoft.com/office/drawing/2014/main" id="{00000000-0008-0000-0000-0000F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01" name="Immagine 5000" descr="http://demaco.consob/ArchiflowWeb/images/indicator.gif">
          <a:extLst>
            <a:ext uri="{FF2B5EF4-FFF2-40B4-BE49-F238E27FC236}">
              <a16:creationId xmlns:a16="http://schemas.microsoft.com/office/drawing/2014/main" id="{00000000-0008-0000-0000-0000F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02" name="Immagine 5001" descr="http://demaco.consob/ArchiflowWeb/images/indicator.gif">
          <a:extLst>
            <a:ext uri="{FF2B5EF4-FFF2-40B4-BE49-F238E27FC236}">
              <a16:creationId xmlns:a16="http://schemas.microsoft.com/office/drawing/2014/main" id="{00000000-0008-0000-0000-0000F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03" name="Immagine 5002" descr="http://demaco.consob/ArchiflowWeb/images/indicator.gif">
          <a:extLst>
            <a:ext uri="{FF2B5EF4-FFF2-40B4-BE49-F238E27FC236}">
              <a16:creationId xmlns:a16="http://schemas.microsoft.com/office/drawing/2014/main" id="{00000000-0008-0000-0000-00000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04" name="Immagine 5003" descr="http://demaco.consob/ArchiflowWeb/images/indicator.gif">
          <a:extLst>
            <a:ext uri="{FF2B5EF4-FFF2-40B4-BE49-F238E27FC236}">
              <a16:creationId xmlns:a16="http://schemas.microsoft.com/office/drawing/2014/main" id="{00000000-0008-0000-0000-00000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05" name="Immagine 5004" descr="http://demaco.consob/ArchiflowWeb/images/indicator.gif">
          <a:extLst>
            <a:ext uri="{FF2B5EF4-FFF2-40B4-BE49-F238E27FC236}">
              <a16:creationId xmlns:a16="http://schemas.microsoft.com/office/drawing/2014/main" id="{00000000-0008-0000-0000-00000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06" name="Immagine 5005" descr="http://demaco.consob/ArchiflowWeb/images/indicator.gif">
          <a:extLst>
            <a:ext uri="{FF2B5EF4-FFF2-40B4-BE49-F238E27FC236}">
              <a16:creationId xmlns:a16="http://schemas.microsoft.com/office/drawing/2014/main" id="{00000000-0008-0000-0000-00000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07" name="Immagine 5006" descr="http://demaco.consob/ArchiflowWeb/images/indicator.gif">
          <a:extLst>
            <a:ext uri="{FF2B5EF4-FFF2-40B4-BE49-F238E27FC236}">
              <a16:creationId xmlns:a16="http://schemas.microsoft.com/office/drawing/2014/main" id="{00000000-0008-0000-0000-00000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08" name="Immagine 5007" descr="http://demaco.consob/ArchiflowWeb/images/indicator.gif">
          <a:extLst>
            <a:ext uri="{FF2B5EF4-FFF2-40B4-BE49-F238E27FC236}">
              <a16:creationId xmlns:a16="http://schemas.microsoft.com/office/drawing/2014/main" id="{00000000-0008-0000-0000-00000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09" name="Immagine 5008" descr="http://demaco.consob/ArchiflowWeb/images/indicator.gif">
          <a:extLst>
            <a:ext uri="{FF2B5EF4-FFF2-40B4-BE49-F238E27FC236}">
              <a16:creationId xmlns:a16="http://schemas.microsoft.com/office/drawing/2014/main" id="{00000000-0008-0000-0000-00000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10" name="Immagine 5009" descr="http://demaco.consob/ArchiflowWeb/images/indicator.gif">
          <a:extLst>
            <a:ext uri="{FF2B5EF4-FFF2-40B4-BE49-F238E27FC236}">
              <a16:creationId xmlns:a16="http://schemas.microsoft.com/office/drawing/2014/main" id="{00000000-0008-0000-0000-00000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11" name="Immagine 5010" descr="http://demaco.consob/ArchiflowWeb/images/indicator.gif">
          <a:extLst>
            <a:ext uri="{FF2B5EF4-FFF2-40B4-BE49-F238E27FC236}">
              <a16:creationId xmlns:a16="http://schemas.microsoft.com/office/drawing/2014/main" id="{00000000-0008-0000-0000-00000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12" name="Immagine 5011" descr="http://demaco.consob/ArchiflowWeb/images/indicator.gif">
          <a:extLst>
            <a:ext uri="{FF2B5EF4-FFF2-40B4-BE49-F238E27FC236}">
              <a16:creationId xmlns:a16="http://schemas.microsoft.com/office/drawing/2014/main" id="{00000000-0008-0000-0000-00000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13" name="Immagine 5012" descr="http://demaco.consob/ArchiflowWeb/images/indicator.gif">
          <a:extLst>
            <a:ext uri="{FF2B5EF4-FFF2-40B4-BE49-F238E27FC236}">
              <a16:creationId xmlns:a16="http://schemas.microsoft.com/office/drawing/2014/main" id="{00000000-0008-0000-0000-00000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14" name="Immagine 5013" descr="http://demaco.consob/ArchiflowWeb/images/indicator.gif">
          <a:extLst>
            <a:ext uri="{FF2B5EF4-FFF2-40B4-BE49-F238E27FC236}">
              <a16:creationId xmlns:a16="http://schemas.microsoft.com/office/drawing/2014/main" id="{00000000-0008-0000-0000-00000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15" name="Immagine 5014" descr="http://demaco.consob/ArchiflowWeb/images/indicator.gif">
          <a:extLst>
            <a:ext uri="{FF2B5EF4-FFF2-40B4-BE49-F238E27FC236}">
              <a16:creationId xmlns:a16="http://schemas.microsoft.com/office/drawing/2014/main" id="{00000000-0008-0000-0000-00000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16" name="Immagine 5015" descr="http://demaco.consob/ArchiflowWeb/images/indicator.gif">
          <a:extLst>
            <a:ext uri="{FF2B5EF4-FFF2-40B4-BE49-F238E27FC236}">
              <a16:creationId xmlns:a16="http://schemas.microsoft.com/office/drawing/2014/main" id="{00000000-0008-0000-0000-00000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17" name="Immagine 5016" descr="http://demaco.consob/ArchiflowWeb/images/indicator.gif">
          <a:extLst>
            <a:ext uri="{FF2B5EF4-FFF2-40B4-BE49-F238E27FC236}">
              <a16:creationId xmlns:a16="http://schemas.microsoft.com/office/drawing/2014/main" id="{00000000-0008-0000-0000-00000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18" name="Immagine 5017" descr="http://demaco.consob/ArchiflowWeb/images/indicator.gif">
          <a:extLst>
            <a:ext uri="{FF2B5EF4-FFF2-40B4-BE49-F238E27FC236}">
              <a16:creationId xmlns:a16="http://schemas.microsoft.com/office/drawing/2014/main" id="{00000000-0008-0000-0000-00000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19" name="Immagine 5018" descr="http://demaco.consob/ArchiflowWeb/images/indicator.gif">
          <a:extLst>
            <a:ext uri="{FF2B5EF4-FFF2-40B4-BE49-F238E27FC236}">
              <a16:creationId xmlns:a16="http://schemas.microsoft.com/office/drawing/2014/main" id="{00000000-0008-0000-0000-00001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20" name="Immagine 5019" descr="http://demaco.consob/ArchiflowWeb/images/indicator.gif">
          <a:extLst>
            <a:ext uri="{FF2B5EF4-FFF2-40B4-BE49-F238E27FC236}">
              <a16:creationId xmlns:a16="http://schemas.microsoft.com/office/drawing/2014/main" id="{00000000-0008-0000-0000-00001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21" name="Immagine 5020" descr="http://demaco.consob/ArchiflowWeb/images/indicator.gif">
          <a:extLst>
            <a:ext uri="{FF2B5EF4-FFF2-40B4-BE49-F238E27FC236}">
              <a16:creationId xmlns:a16="http://schemas.microsoft.com/office/drawing/2014/main" id="{00000000-0008-0000-0000-00001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22" name="Immagine 5021" descr="http://demaco.consob/ArchiflowWeb/images/indicator.gif">
          <a:extLst>
            <a:ext uri="{FF2B5EF4-FFF2-40B4-BE49-F238E27FC236}">
              <a16:creationId xmlns:a16="http://schemas.microsoft.com/office/drawing/2014/main" id="{00000000-0008-0000-0000-00001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23" name="Immagine 5022" descr="http://demaco.consob/ArchiflowWeb/images/indicator.gif">
          <a:extLst>
            <a:ext uri="{FF2B5EF4-FFF2-40B4-BE49-F238E27FC236}">
              <a16:creationId xmlns:a16="http://schemas.microsoft.com/office/drawing/2014/main" id="{00000000-0008-0000-0000-00001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24" name="Immagine 5023" descr="http://demaco.consob/ArchiflowWeb/images/indicator.gif">
          <a:extLst>
            <a:ext uri="{FF2B5EF4-FFF2-40B4-BE49-F238E27FC236}">
              <a16:creationId xmlns:a16="http://schemas.microsoft.com/office/drawing/2014/main" id="{00000000-0008-0000-0000-00001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25" name="Immagine 5024" descr="http://demaco.consob/ArchiflowWeb/images/indicator.gif">
          <a:extLst>
            <a:ext uri="{FF2B5EF4-FFF2-40B4-BE49-F238E27FC236}">
              <a16:creationId xmlns:a16="http://schemas.microsoft.com/office/drawing/2014/main" id="{00000000-0008-0000-0000-00001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26" name="Immagine 5025" descr="http://demaco.consob/ArchiflowWeb/images/indicator.gif">
          <a:extLst>
            <a:ext uri="{FF2B5EF4-FFF2-40B4-BE49-F238E27FC236}">
              <a16:creationId xmlns:a16="http://schemas.microsoft.com/office/drawing/2014/main" id="{00000000-0008-0000-0000-00001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27" name="Immagine 5026" descr="http://demaco.consob/ArchiflowWeb/images/indicator.gif">
          <a:extLst>
            <a:ext uri="{FF2B5EF4-FFF2-40B4-BE49-F238E27FC236}">
              <a16:creationId xmlns:a16="http://schemas.microsoft.com/office/drawing/2014/main" id="{00000000-0008-0000-0000-00001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28" name="Immagine 5027" descr="http://demaco.consob/ArchiflowWeb/images/indicator.gif">
          <a:extLst>
            <a:ext uri="{FF2B5EF4-FFF2-40B4-BE49-F238E27FC236}">
              <a16:creationId xmlns:a16="http://schemas.microsoft.com/office/drawing/2014/main" id="{00000000-0008-0000-0000-00001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29" name="Immagine 5028" descr="http://demaco.consob/ArchiflowWeb/images/indicator.gif">
          <a:extLst>
            <a:ext uri="{FF2B5EF4-FFF2-40B4-BE49-F238E27FC236}">
              <a16:creationId xmlns:a16="http://schemas.microsoft.com/office/drawing/2014/main" id="{00000000-0008-0000-0000-00001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30" name="Immagine 5029" descr="http://demaco.consob/ArchiflowWeb/images/indicator.gif">
          <a:extLst>
            <a:ext uri="{FF2B5EF4-FFF2-40B4-BE49-F238E27FC236}">
              <a16:creationId xmlns:a16="http://schemas.microsoft.com/office/drawing/2014/main" id="{00000000-0008-0000-0000-00001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31" name="Immagine 5030" descr="http://demaco.consob/ArchiflowWeb/images/indicator.gif">
          <a:extLst>
            <a:ext uri="{FF2B5EF4-FFF2-40B4-BE49-F238E27FC236}">
              <a16:creationId xmlns:a16="http://schemas.microsoft.com/office/drawing/2014/main" id="{00000000-0008-0000-0000-00001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32" name="Immagine 5031" descr="http://demaco.consob/ArchiflowWeb/images/indicator.gif">
          <a:extLst>
            <a:ext uri="{FF2B5EF4-FFF2-40B4-BE49-F238E27FC236}">
              <a16:creationId xmlns:a16="http://schemas.microsoft.com/office/drawing/2014/main" id="{00000000-0008-0000-0000-00001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33" name="Immagine 5032" descr="http://demaco.consob/ArchiflowWeb/images/indicator.gif">
          <a:extLst>
            <a:ext uri="{FF2B5EF4-FFF2-40B4-BE49-F238E27FC236}">
              <a16:creationId xmlns:a16="http://schemas.microsoft.com/office/drawing/2014/main" id="{00000000-0008-0000-0000-00001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34" name="Immagine 5033" descr="http://demaco.consob/ArchiflowWeb/images/indicator.gif">
          <a:extLst>
            <a:ext uri="{FF2B5EF4-FFF2-40B4-BE49-F238E27FC236}">
              <a16:creationId xmlns:a16="http://schemas.microsoft.com/office/drawing/2014/main" id="{00000000-0008-0000-0000-00001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35" name="Immagine 5034" descr="http://demaco.consob/ArchiflowWeb/images/indicator.gif">
          <a:extLst>
            <a:ext uri="{FF2B5EF4-FFF2-40B4-BE49-F238E27FC236}">
              <a16:creationId xmlns:a16="http://schemas.microsoft.com/office/drawing/2014/main" id="{00000000-0008-0000-0000-00002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36" name="Immagine 5035" descr="http://demaco.consob/ArchiflowWeb/images/indicator.gif">
          <a:extLst>
            <a:ext uri="{FF2B5EF4-FFF2-40B4-BE49-F238E27FC236}">
              <a16:creationId xmlns:a16="http://schemas.microsoft.com/office/drawing/2014/main" id="{00000000-0008-0000-0000-00002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37" name="Immagine 5036" descr="http://demaco.consob/ArchiflowWeb/images/indicator.gif">
          <a:extLst>
            <a:ext uri="{FF2B5EF4-FFF2-40B4-BE49-F238E27FC236}">
              <a16:creationId xmlns:a16="http://schemas.microsoft.com/office/drawing/2014/main" id="{00000000-0008-0000-0000-00002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38" name="Immagine 5037" descr="http://demaco.consob/ArchiflowWeb/images/indicator.gif">
          <a:extLst>
            <a:ext uri="{FF2B5EF4-FFF2-40B4-BE49-F238E27FC236}">
              <a16:creationId xmlns:a16="http://schemas.microsoft.com/office/drawing/2014/main" id="{00000000-0008-0000-0000-00002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39" name="Immagine 5038" descr="http://demaco.consob/ArchiflowWeb/images/indicator.gif">
          <a:extLst>
            <a:ext uri="{FF2B5EF4-FFF2-40B4-BE49-F238E27FC236}">
              <a16:creationId xmlns:a16="http://schemas.microsoft.com/office/drawing/2014/main" id="{00000000-0008-0000-0000-00002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40" name="Immagine 5039" descr="http://demaco.consob/ArchiflowWeb/images/indicator.gif">
          <a:extLst>
            <a:ext uri="{FF2B5EF4-FFF2-40B4-BE49-F238E27FC236}">
              <a16:creationId xmlns:a16="http://schemas.microsoft.com/office/drawing/2014/main" id="{00000000-0008-0000-0000-00002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41" name="Immagine 5040" descr="http://demaco.consob/ArchiflowWeb/images/indicator.gif">
          <a:extLst>
            <a:ext uri="{FF2B5EF4-FFF2-40B4-BE49-F238E27FC236}">
              <a16:creationId xmlns:a16="http://schemas.microsoft.com/office/drawing/2014/main" id="{00000000-0008-0000-0000-00002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42" name="Immagine 5041" descr="http://demaco.consob/ArchiflowWeb/images/indicator.gif">
          <a:extLst>
            <a:ext uri="{FF2B5EF4-FFF2-40B4-BE49-F238E27FC236}">
              <a16:creationId xmlns:a16="http://schemas.microsoft.com/office/drawing/2014/main" id="{00000000-0008-0000-0000-00002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43" name="Immagine 5042" descr="http://demaco.consob/ArchiflowWeb/images/indicator.gif">
          <a:extLst>
            <a:ext uri="{FF2B5EF4-FFF2-40B4-BE49-F238E27FC236}">
              <a16:creationId xmlns:a16="http://schemas.microsoft.com/office/drawing/2014/main" id="{00000000-0008-0000-0000-00002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44" name="Immagine 5043" descr="http://demaco.consob/ArchiflowWeb/images/indicator.gif">
          <a:extLst>
            <a:ext uri="{FF2B5EF4-FFF2-40B4-BE49-F238E27FC236}">
              <a16:creationId xmlns:a16="http://schemas.microsoft.com/office/drawing/2014/main" id="{00000000-0008-0000-0000-00002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45" name="Immagine 5044" descr="http://demaco.consob/ArchiflowWeb/images/indicator.gif">
          <a:extLst>
            <a:ext uri="{FF2B5EF4-FFF2-40B4-BE49-F238E27FC236}">
              <a16:creationId xmlns:a16="http://schemas.microsoft.com/office/drawing/2014/main" id="{00000000-0008-0000-0000-00002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46" name="Immagine 5045" descr="http://demaco.consob/ArchiflowWeb/images/indicator.gif">
          <a:extLst>
            <a:ext uri="{FF2B5EF4-FFF2-40B4-BE49-F238E27FC236}">
              <a16:creationId xmlns:a16="http://schemas.microsoft.com/office/drawing/2014/main" id="{00000000-0008-0000-0000-00002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47" name="Immagine 5046" descr="http://demaco.consob/ArchiflowWeb/images/indicator.gif">
          <a:extLst>
            <a:ext uri="{FF2B5EF4-FFF2-40B4-BE49-F238E27FC236}">
              <a16:creationId xmlns:a16="http://schemas.microsoft.com/office/drawing/2014/main" id="{00000000-0008-0000-0000-00002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48" name="Immagine 5047" descr="http://demaco.consob/ArchiflowWeb/images/indicator.gif">
          <a:extLst>
            <a:ext uri="{FF2B5EF4-FFF2-40B4-BE49-F238E27FC236}">
              <a16:creationId xmlns:a16="http://schemas.microsoft.com/office/drawing/2014/main" id="{00000000-0008-0000-0000-00002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49" name="Immagine 5048" descr="http://demaco.consob/ArchiflowWeb/images/indicator.gif">
          <a:extLst>
            <a:ext uri="{FF2B5EF4-FFF2-40B4-BE49-F238E27FC236}">
              <a16:creationId xmlns:a16="http://schemas.microsoft.com/office/drawing/2014/main" id="{00000000-0008-0000-0000-00003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0" name="Immagine 5049" descr="http://demaco.consob/ArchiflowWeb/images/indicator.gif">
          <a:extLst>
            <a:ext uri="{FF2B5EF4-FFF2-40B4-BE49-F238E27FC236}">
              <a16:creationId xmlns:a16="http://schemas.microsoft.com/office/drawing/2014/main" id="{00000000-0008-0000-0000-00003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1" name="Immagine 5050" descr="http://demaco.consob/ArchiflowWeb/images/indicator.gif">
          <a:extLst>
            <a:ext uri="{FF2B5EF4-FFF2-40B4-BE49-F238E27FC236}">
              <a16:creationId xmlns:a16="http://schemas.microsoft.com/office/drawing/2014/main" id="{00000000-0008-0000-0000-000035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2" name="Immagine 5051" descr="http://demaco.consob/ArchiflowWeb/images/indicator.gif">
          <a:extLst>
            <a:ext uri="{FF2B5EF4-FFF2-40B4-BE49-F238E27FC236}">
              <a16:creationId xmlns:a16="http://schemas.microsoft.com/office/drawing/2014/main" id="{00000000-0008-0000-0000-000037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3" name="Immagine 5052" descr="http://demaco.consob/ArchiflowWeb/images/indicator.gif">
          <a:extLst>
            <a:ext uri="{FF2B5EF4-FFF2-40B4-BE49-F238E27FC236}">
              <a16:creationId xmlns:a16="http://schemas.microsoft.com/office/drawing/2014/main" id="{00000000-0008-0000-0000-000039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4" name="Immagine 5053" descr="http://demaco.consob/ArchiflowWeb/images/indicator.gif">
          <a:extLst>
            <a:ext uri="{FF2B5EF4-FFF2-40B4-BE49-F238E27FC236}">
              <a16:creationId xmlns:a16="http://schemas.microsoft.com/office/drawing/2014/main" id="{00000000-0008-0000-0000-00003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5" name="Immagine 5054" descr="http://demaco.consob/ArchiflowWeb/images/indicator.gif">
          <a:extLst>
            <a:ext uri="{FF2B5EF4-FFF2-40B4-BE49-F238E27FC236}">
              <a16:creationId xmlns:a16="http://schemas.microsoft.com/office/drawing/2014/main" id="{00000000-0008-0000-0000-00003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6" name="Immagine 5055" descr="http://demaco.consob/ArchiflowWeb/images/indicator.gif">
          <a:extLst>
            <a:ext uri="{FF2B5EF4-FFF2-40B4-BE49-F238E27FC236}">
              <a16:creationId xmlns:a16="http://schemas.microsoft.com/office/drawing/2014/main" id="{00000000-0008-0000-0000-00003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7" name="Immagine 5056" descr="http://demaco.consob/ArchiflowWeb/images/indicator.gif">
          <a:extLst>
            <a:ext uri="{FF2B5EF4-FFF2-40B4-BE49-F238E27FC236}">
              <a16:creationId xmlns:a16="http://schemas.microsoft.com/office/drawing/2014/main" id="{00000000-0008-0000-0000-00003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8" name="Immagine 5057" descr="http://demaco.consob/ArchiflowWeb/images/indicator.gif">
          <a:extLst>
            <a:ext uri="{FF2B5EF4-FFF2-40B4-BE49-F238E27FC236}">
              <a16:creationId xmlns:a16="http://schemas.microsoft.com/office/drawing/2014/main" id="{00000000-0008-0000-0000-00003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59" name="Immagine 5058" descr="http://demaco.consob/ArchiflowWeb/images/indicator.gif">
          <a:extLst>
            <a:ext uri="{FF2B5EF4-FFF2-40B4-BE49-F238E27FC236}">
              <a16:creationId xmlns:a16="http://schemas.microsoft.com/office/drawing/2014/main" id="{00000000-0008-0000-0000-00003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60" name="Immagine 5059" descr="http://demaco.consob/ArchiflowWeb/images/indicator.gif">
          <a:extLst>
            <a:ext uri="{FF2B5EF4-FFF2-40B4-BE49-F238E27FC236}">
              <a16:creationId xmlns:a16="http://schemas.microsoft.com/office/drawing/2014/main" id="{00000000-0008-0000-0000-00003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61" name="Immagine 5060" descr="http://demaco.consob/ArchiflowWeb/images/indicator.gif">
          <a:extLst>
            <a:ext uri="{FF2B5EF4-FFF2-40B4-BE49-F238E27FC236}">
              <a16:creationId xmlns:a16="http://schemas.microsoft.com/office/drawing/2014/main" id="{00000000-0008-0000-0000-00003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62" name="Immagine 5061" descr="http://demaco.consob/ArchiflowWeb/images/indicator.gif">
          <a:extLst>
            <a:ext uri="{FF2B5EF4-FFF2-40B4-BE49-F238E27FC236}">
              <a16:creationId xmlns:a16="http://schemas.microsoft.com/office/drawing/2014/main" id="{00000000-0008-0000-0000-00003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63" name="Immagine 5062" descr="http://demaco.consob/ArchiflowWeb/images/indicator.gif">
          <a:extLst>
            <a:ext uri="{FF2B5EF4-FFF2-40B4-BE49-F238E27FC236}">
              <a16:creationId xmlns:a16="http://schemas.microsoft.com/office/drawing/2014/main" id="{00000000-0008-0000-0000-00004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64" name="Immagine 5063" descr="http://demaco.consob/ArchiflowWeb/images/indicator.gif">
          <a:extLst>
            <a:ext uri="{FF2B5EF4-FFF2-40B4-BE49-F238E27FC236}">
              <a16:creationId xmlns:a16="http://schemas.microsoft.com/office/drawing/2014/main" id="{00000000-0008-0000-0000-00004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65" name="Immagine 5064" descr="http://demaco.consob/ArchiflowWeb/images/indicator.gif">
          <a:extLst>
            <a:ext uri="{FF2B5EF4-FFF2-40B4-BE49-F238E27FC236}">
              <a16:creationId xmlns:a16="http://schemas.microsoft.com/office/drawing/2014/main" id="{00000000-0008-0000-0000-00004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66" name="Immagine 5065" descr="http://demaco.consob/ArchiflowWeb/images/indicator.gif">
          <a:extLst>
            <a:ext uri="{FF2B5EF4-FFF2-40B4-BE49-F238E27FC236}">
              <a16:creationId xmlns:a16="http://schemas.microsoft.com/office/drawing/2014/main" id="{00000000-0008-0000-0000-00004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67" name="Immagine 5066" descr="http://demaco.consob/ArchiflowWeb/images/indicator.gif">
          <a:extLst>
            <a:ext uri="{FF2B5EF4-FFF2-40B4-BE49-F238E27FC236}">
              <a16:creationId xmlns:a16="http://schemas.microsoft.com/office/drawing/2014/main" id="{00000000-0008-0000-0000-00004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68" name="Immagine 5067" descr="http://demaco.consob/ArchiflowWeb/images/indicator.gif">
          <a:extLst>
            <a:ext uri="{FF2B5EF4-FFF2-40B4-BE49-F238E27FC236}">
              <a16:creationId xmlns:a16="http://schemas.microsoft.com/office/drawing/2014/main" id="{00000000-0008-0000-0000-00004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69" name="Immagine 5068" descr="http://demaco.consob/ArchiflowWeb/images/indicator.gif">
          <a:extLst>
            <a:ext uri="{FF2B5EF4-FFF2-40B4-BE49-F238E27FC236}">
              <a16:creationId xmlns:a16="http://schemas.microsoft.com/office/drawing/2014/main" id="{00000000-0008-0000-0000-00004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70" name="Immagine 5069" descr="http://demaco.consob/ArchiflowWeb/images/indicator.gif">
          <a:extLst>
            <a:ext uri="{FF2B5EF4-FFF2-40B4-BE49-F238E27FC236}">
              <a16:creationId xmlns:a16="http://schemas.microsoft.com/office/drawing/2014/main" id="{00000000-0008-0000-0000-00004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71" name="Immagine 5070" descr="http://demaco.consob/ArchiflowWeb/images/indicator.gif">
          <a:extLst>
            <a:ext uri="{FF2B5EF4-FFF2-40B4-BE49-F238E27FC236}">
              <a16:creationId xmlns:a16="http://schemas.microsoft.com/office/drawing/2014/main" id="{00000000-0008-0000-0000-00004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72" name="Immagine 5071" descr="http://demaco.consob/ArchiflowWeb/images/indicator.gif">
          <a:extLst>
            <a:ext uri="{FF2B5EF4-FFF2-40B4-BE49-F238E27FC236}">
              <a16:creationId xmlns:a16="http://schemas.microsoft.com/office/drawing/2014/main" id="{00000000-0008-0000-0000-00004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73" name="Immagine 5072" descr="http://demaco.consob/ArchiflowWeb/images/indicator.gif">
          <a:extLst>
            <a:ext uri="{FF2B5EF4-FFF2-40B4-BE49-F238E27FC236}">
              <a16:creationId xmlns:a16="http://schemas.microsoft.com/office/drawing/2014/main" id="{00000000-0008-0000-0000-00004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74" name="Immagine 5073" descr="http://demaco.consob/ArchiflowWeb/images/indicator.gif">
          <a:extLst>
            <a:ext uri="{FF2B5EF4-FFF2-40B4-BE49-F238E27FC236}">
              <a16:creationId xmlns:a16="http://schemas.microsoft.com/office/drawing/2014/main" id="{00000000-0008-0000-0000-00004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75" name="Immagine 5074" descr="http://demaco.consob/ArchiflowWeb/images/indicator.gif">
          <a:extLst>
            <a:ext uri="{FF2B5EF4-FFF2-40B4-BE49-F238E27FC236}">
              <a16:creationId xmlns:a16="http://schemas.microsoft.com/office/drawing/2014/main" id="{00000000-0008-0000-0000-00004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76" name="Immagine 5075" descr="http://demaco.consob/ArchiflowWeb/images/indicator.gif">
          <a:extLst>
            <a:ext uri="{FF2B5EF4-FFF2-40B4-BE49-F238E27FC236}">
              <a16:creationId xmlns:a16="http://schemas.microsoft.com/office/drawing/2014/main" id="{00000000-0008-0000-0000-00004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77" name="Immagine 5076" descr="http://demaco.consob/ArchiflowWeb/images/indicator.gif">
          <a:extLst>
            <a:ext uri="{FF2B5EF4-FFF2-40B4-BE49-F238E27FC236}">
              <a16:creationId xmlns:a16="http://schemas.microsoft.com/office/drawing/2014/main" id="{00000000-0008-0000-0000-00004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78" name="Immagine 5077" descr="http://demaco.consob/ArchiflowWeb/images/indicator.gif">
          <a:extLst>
            <a:ext uri="{FF2B5EF4-FFF2-40B4-BE49-F238E27FC236}">
              <a16:creationId xmlns:a16="http://schemas.microsoft.com/office/drawing/2014/main" id="{00000000-0008-0000-0000-00004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79" name="Immagine 5078" descr="http://demaco.consob/ArchiflowWeb/images/indicator.gif">
          <a:extLst>
            <a:ext uri="{FF2B5EF4-FFF2-40B4-BE49-F238E27FC236}">
              <a16:creationId xmlns:a16="http://schemas.microsoft.com/office/drawing/2014/main" id="{00000000-0008-0000-0000-00005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80" name="Immagine 5079" descr="http://demaco.consob/ArchiflowWeb/images/indicator.gif">
          <a:extLst>
            <a:ext uri="{FF2B5EF4-FFF2-40B4-BE49-F238E27FC236}">
              <a16:creationId xmlns:a16="http://schemas.microsoft.com/office/drawing/2014/main" id="{00000000-0008-0000-0000-00005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81" name="Immagine 5080" descr="http://demaco.consob/ArchiflowWeb/images/indicator.gif">
          <a:extLst>
            <a:ext uri="{FF2B5EF4-FFF2-40B4-BE49-F238E27FC236}">
              <a16:creationId xmlns:a16="http://schemas.microsoft.com/office/drawing/2014/main" id="{00000000-0008-0000-0000-00005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82" name="Immagine 5081" descr="http://demaco.consob/ArchiflowWeb/images/indicator.gif">
          <a:extLst>
            <a:ext uri="{FF2B5EF4-FFF2-40B4-BE49-F238E27FC236}">
              <a16:creationId xmlns:a16="http://schemas.microsoft.com/office/drawing/2014/main" id="{00000000-0008-0000-0000-00005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83" name="Immagine 5082" descr="http://demaco.consob/ArchiflowWeb/images/indicator.gif">
          <a:extLst>
            <a:ext uri="{FF2B5EF4-FFF2-40B4-BE49-F238E27FC236}">
              <a16:creationId xmlns:a16="http://schemas.microsoft.com/office/drawing/2014/main" id="{00000000-0008-0000-0000-00005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84" name="Immagine 5083" descr="http://demaco.consob/ArchiflowWeb/images/indicator.gif">
          <a:extLst>
            <a:ext uri="{FF2B5EF4-FFF2-40B4-BE49-F238E27FC236}">
              <a16:creationId xmlns:a16="http://schemas.microsoft.com/office/drawing/2014/main" id="{00000000-0008-0000-0000-00005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85" name="Immagine 5084" descr="http://demaco.consob/ArchiflowWeb/images/indicator.gif">
          <a:extLst>
            <a:ext uri="{FF2B5EF4-FFF2-40B4-BE49-F238E27FC236}">
              <a16:creationId xmlns:a16="http://schemas.microsoft.com/office/drawing/2014/main" id="{00000000-0008-0000-0000-00005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86" name="Immagine 5085" descr="http://demaco.consob/ArchiflowWeb/images/indicator.gif">
          <a:extLst>
            <a:ext uri="{FF2B5EF4-FFF2-40B4-BE49-F238E27FC236}">
              <a16:creationId xmlns:a16="http://schemas.microsoft.com/office/drawing/2014/main" id="{00000000-0008-0000-0000-00005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87" name="Immagine 5086" descr="http://demaco.consob/ArchiflowWeb/images/indicator.gif">
          <a:extLst>
            <a:ext uri="{FF2B5EF4-FFF2-40B4-BE49-F238E27FC236}">
              <a16:creationId xmlns:a16="http://schemas.microsoft.com/office/drawing/2014/main" id="{00000000-0008-0000-0000-00005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88" name="Immagine 5087" descr="http://demaco.consob/ArchiflowWeb/images/indicator.gif">
          <a:extLst>
            <a:ext uri="{FF2B5EF4-FFF2-40B4-BE49-F238E27FC236}">
              <a16:creationId xmlns:a16="http://schemas.microsoft.com/office/drawing/2014/main" id="{00000000-0008-0000-0000-00005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89" name="Immagine 5088" descr="http://demaco.consob/ArchiflowWeb/images/indicator.gif">
          <a:extLst>
            <a:ext uri="{FF2B5EF4-FFF2-40B4-BE49-F238E27FC236}">
              <a16:creationId xmlns:a16="http://schemas.microsoft.com/office/drawing/2014/main" id="{00000000-0008-0000-0000-00005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90" name="Immagine 5089" descr="http://demaco.consob/ArchiflowWeb/images/indicator.gif">
          <a:extLst>
            <a:ext uri="{FF2B5EF4-FFF2-40B4-BE49-F238E27FC236}">
              <a16:creationId xmlns:a16="http://schemas.microsoft.com/office/drawing/2014/main" id="{00000000-0008-0000-0000-00005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91" name="Immagine 5090" descr="http://demaco.consob/ArchiflowWeb/images/indicator.gif">
          <a:extLst>
            <a:ext uri="{FF2B5EF4-FFF2-40B4-BE49-F238E27FC236}">
              <a16:creationId xmlns:a16="http://schemas.microsoft.com/office/drawing/2014/main" id="{00000000-0008-0000-0000-00005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92" name="Immagine 5091" descr="http://demaco.consob/ArchiflowWeb/images/indicator.gif">
          <a:extLst>
            <a:ext uri="{FF2B5EF4-FFF2-40B4-BE49-F238E27FC236}">
              <a16:creationId xmlns:a16="http://schemas.microsoft.com/office/drawing/2014/main" id="{00000000-0008-0000-0000-00005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93" name="Immagine 5092" descr="http://demaco.consob/ArchiflowWeb/images/indicator.gif">
          <a:extLst>
            <a:ext uri="{FF2B5EF4-FFF2-40B4-BE49-F238E27FC236}">
              <a16:creationId xmlns:a16="http://schemas.microsoft.com/office/drawing/2014/main" id="{00000000-0008-0000-0000-00005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94" name="Immagine 5093" descr="http://demaco.consob/ArchiflowWeb/images/indicator.gif">
          <a:extLst>
            <a:ext uri="{FF2B5EF4-FFF2-40B4-BE49-F238E27FC236}">
              <a16:creationId xmlns:a16="http://schemas.microsoft.com/office/drawing/2014/main" id="{00000000-0008-0000-0000-00005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95" name="Immagine 5094" descr="http://demaco.consob/ArchiflowWeb/images/indicator.gif">
          <a:extLst>
            <a:ext uri="{FF2B5EF4-FFF2-40B4-BE49-F238E27FC236}">
              <a16:creationId xmlns:a16="http://schemas.microsoft.com/office/drawing/2014/main" id="{00000000-0008-0000-0000-00006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96" name="Immagine 5095" descr="http://demaco.consob/ArchiflowWeb/images/indicator.gif">
          <a:extLst>
            <a:ext uri="{FF2B5EF4-FFF2-40B4-BE49-F238E27FC236}">
              <a16:creationId xmlns:a16="http://schemas.microsoft.com/office/drawing/2014/main" id="{00000000-0008-0000-0000-00006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97" name="Immagine 5096" descr="http://demaco.consob/ArchiflowWeb/images/indicator.gif">
          <a:extLst>
            <a:ext uri="{FF2B5EF4-FFF2-40B4-BE49-F238E27FC236}">
              <a16:creationId xmlns:a16="http://schemas.microsoft.com/office/drawing/2014/main" id="{00000000-0008-0000-0000-00006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098" name="Immagine 5097" descr="http://demaco.consob/ArchiflowWeb/images/indicator.gif">
          <a:extLst>
            <a:ext uri="{FF2B5EF4-FFF2-40B4-BE49-F238E27FC236}">
              <a16:creationId xmlns:a16="http://schemas.microsoft.com/office/drawing/2014/main" id="{00000000-0008-0000-0000-00006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99" name="Immagine 5098" descr="http://demaco.consob/ArchiflowWeb/images/indicator.gif">
          <a:extLst>
            <a:ext uri="{FF2B5EF4-FFF2-40B4-BE49-F238E27FC236}">
              <a16:creationId xmlns:a16="http://schemas.microsoft.com/office/drawing/2014/main" id="{00000000-0008-0000-0000-00006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00" name="Immagine 5099" descr="http://demaco.consob/ArchiflowWeb/images/indicator.gif">
          <a:extLst>
            <a:ext uri="{FF2B5EF4-FFF2-40B4-BE49-F238E27FC236}">
              <a16:creationId xmlns:a16="http://schemas.microsoft.com/office/drawing/2014/main" id="{00000000-0008-0000-0000-00006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01" name="Immagine 5100" descr="http://demaco.consob/ArchiflowWeb/images/indicator.gif">
          <a:extLst>
            <a:ext uri="{FF2B5EF4-FFF2-40B4-BE49-F238E27FC236}">
              <a16:creationId xmlns:a16="http://schemas.microsoft.com/office/drawing/2014/main" id="{00000000-0008-0000-0000-00006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02" name="Immagine 5101" descr="http://demaco.consob/ArchiflowWeb/images/indicator.gif">
          <a:extLst>
            <a:ext uri="{FF2B5EF4-FFF2-40B4-BE49-F238E27FC236}">
              <a16:creationId xmlns:a16="http://schemas.microsoft.com/office/drawing/2014/main" id="{00000000-0008-0000-0000-00006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03" name="Immagine 5102" descr="http://demaco.consob/ArchiflowWeb/images/indicator.gif">
          <a:extLst>
            <a:ext uri="{FF2B5EF4-FFF2-40B4-BE49-F238E27FC236}">
              <a16:creationId xmlns:a16="http://schemas.microsoft.com/office/drawing/2014/main" id="{00000000-0008-0000-0000-00006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04" name="Immagine 5103" descr="http://demaco.consob/ArchiflowWeb/images/indicator.gif">
          <a:extLst>
            <a:ext uri="{FF2B5EF4-FFF2-40B4-BE49-F238E27FC236}">
              <a16:creationId xmlns:a16="http://schemas.microsoft.com/office/drawing/2014/main" id="{00000000-0008-0000-0000-00006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05" name="Immagine 5104" descr="http://demaco.consob/ArchiflowWeb/images/indicator.gif">
          <a:extLst>
            <a:ext uri="{FF2B5EF4-FFF2-40B4-BE49-F238E27FC236}">
              <a16:creationId xmlns:a16="http://schemas.microsoft.com/office/drawing/2014/main" id="{00000000-0008-0000-0000-00006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06" name="Immagine 5105" descr="http://demaco.consob/ArchiflowWeb/images/indicator.gif">
          <a:extLst>
            <a:ext uri="{FF2B5EF4-FFF2-40B4-BE49-F238E27FC236}">
              <a16:creationId xmlns:a16="http://schemas.microsoft.com/office/drawing/2014/main" id="{00000000-0008-0000-0000-00006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07" name="Immagine 5106" descr="http://demaco.consob/ArchiflowWeb/images/indicator.gif">
          <a:extLst>
            <a:ext uri="{FF2B5EF4-FFF2-40B4-BE49-F238E27FC236}">
              <a16:creationId xmlns:a16="http://schemas.microsoft.com/office/drawing/2014/main" id="{00000000-0008-0000-0000-00006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08" name="Immagine 5107" descr="http://demaco.consob/ArchiflowWeb/images/indicator.gif">
          <a:extLst>
            <a:ext uri="{FF2B5EF4-FFF2-40B4-BE49-F238E27FC236}">
              <a16:creationId xmlns:a16="http://schemas.microsoft.com/office/drawing/2014/main" id="{00000000-0008-0000-0000-00006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09" name="Immagine 5108" descr="http://demaco.consob/ArchiflowWeb/images/indicator.gif">
          <a:extLst>
            <a:ext uri="{FF2B5EF4-FFF2-40B4-BE49-F238E27FC236}">
              <a16:creationId xmlns:a16="http://schemas.microsoft.com/office/drawing/2014/main" id="{00000000-0008-0000-0000-00006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10" name="Immagine 5109" descr="http://demaco.consob/ArchiflowWeb/images/indicator.gif">
          <a:extLst>
            <a:ext uri="{FF2B5EF4-FFF2-40B4-BE49-F238E27FC236}">
              <a16:creationId xmlns:a16="http://schemas.microsoft.com/office/drawing/2014/main" id="{00000000-0008-0000-0000-00006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11" name="Immagine 5110" descr="http://demaco.consob/ArchiflowWeb/images/indicator.gif">
          <a:extLst>
            <a:ext uri="{FF2B5EF4-FFF2-40B4-BE49-F238E27FC236}">
              <a16:creationId xmlns:a16="http://schemas.microsoft.com/office/drawing/2014/main" id="{00000000-0008-0000-0000-00007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12" name="Immagine 5111" descr="http://demaco.consob/ArchiflowWeb/images/indicator.gif">
          <a:extLst>
            <a:ext uri="{FF2B5EF4-FFF2-40B4-BE49-F238E27FC236}">
              <a16:creationId xmlns:a16="http://schemas.microsoft.com/office/drawing/2014/main" id="{00000000-0008-0000-0000-00007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13" name="Immagine 5112" descr="http://demaco.consob/ArchiflowWeb/images/indicator.gif">
          <a:extLst>
            <a:ext uri="{FF2B5EF4-FFF2-40B4-BE49-F238E27FC236}">
              <a16:creationId xmlns:a16="http://schemas.microsoft.com/office/drawing/2014/main" id="{00000000-0008-0000-0000-00007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14" name="Immagine 5113" descr="http://demaco.consob/ArchiflowWeb/images/indicator.gif">
          <a:extLst>
            <a:ext uri="{FF2B5EF4-FFF2-40B4-BE49-F238E27FC236}">
              <a16:creationId xmlns:a16="http://schemas.microsoft.com/office/drawing/2014/main" id="{00000000-0008-0000-0000-00007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15" name="Immagine 5114" descr="http://demaco.consob/ArchiflowWeb/images/indicator.gif">
          <a:extLst>
            <a:ext uri="{FF2B5EF4-FFF2-40B4-BE49-F238E27FC236}">
              <a16:creationId xmlns:a16="http://schemas.microsoft.com/office/drawing/2014/main" id="{00000000-0008-0000-0000-00007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16" name="Immagine 5115" descr="http://demaco.consob/ArchiflowWeb/images/indicator.gif">
          <a:extLst>
            <a:ext uri="{FF2B5EF4-FFF2-40B4-BE49-F238E27FC236}">
              <a16:creationId xmlns:a16="http://schemas.microsoft.com/office/drawing/2014/main" id="{00000000-0008-0000-0000-00007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17" name="Immagine 5116" descr="http://demaco.consob/ArchiflowWeb/images/indicator.gif">
          <a:extLst>
            <a:ext uri="{FF2B5EF4-FFF2-40B4-BE49-F238E27FC236}">
              <a16:creationId xmlns:a16="http://schemas.microsoft.com/office/drawing/2014/main" id="{00000000-0008-0000-0000-00007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18" name="Immagine 5117" descr="http://demaco.consob/ArchiflowWeb/images/indicator.gif">
          <a:extLst>
            <a:ext uri="{FF2B5EF4-FFF2-40B4-BE49-F238E27FC236}">
              <a16:creationId xmlns:a16="http://schemas.microsoft.com/office/drawing/2014/main" id="{00000000-0008-0000-0000-00007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19" name="Immagine 5118" descr="http://demaco.consob/ArchiflowWeb/images/indicator.gif">
          <a:extLst>
            <a:ext uri="{FF2B5EF4-FFF2-40B4-BE49-F238E27FC236}">
              <a16:creationId xmlns:a16="http://schemas.microsoft.com/office/drawing/2014/main" id="{00000000-0008-0000-0000-00007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20" name="Immagine 5119" descr="http://demaco.consob/ArchiflowWeb/images/indicator.gif">
          <a:extLst>
            <a:ext uri="{FF2B5EF4-FFF2-40B4-BE49-F238E27FC236}">
              <a16:creationId xmlns:a16="http://schemas.microsoft.com/office/drawing/2014/main" id="{00000000-0008-0000-0000-00007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21" name="Immagine 5120" descr="http://demaco.consob/ArchiflowWeb/images/indicator.gif">
          <a:extLst>
            <a:ext uri="{FF2B5EF4-FFF2-40B4-BE49-F238E27FC236}">
              <a16:creationId xmlns:a16="http://schemas.microsoft.com/office/drawing/2014/main" id="{00000000-0008-0000-0000-00007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22" name="Immagine 5121" descr="http://demaco.consob/ArchiflowWeb/images/indicator.gif">
          <a:extLst>
            <a:ext uri="{FF2B5EF4-FFF2-40B4-BE49-F238E27FC236}">
              <a16:creationId xmlns:a16="http://schemas.microsoft.com/office/drawing/2014/main" id="{00000000-0008-0000-0000-00007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23" name="Immagine 5122" descr="http://demaco.consob/ArchiflowWeb/images/indicator.gif">
          <a:extLst>
            <a:ext uri="{FF2B5EF4-FFF2-40B4-BE49-F238E27FC236}">
              <a16:creationId xmlns:a16="http://schemas.microsoft.com/office/drawing/2014/main" id="{00000000-0008-0000-0000-00007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24" name="Immagine 5123" descr="http://demaco.consob/ArchiflowWeb/images/indicator.gif">
          <a:extLst>
            <a:ext uri="{FF2B5EF4-FFF2-40B4-BE49-F238E27FC236}">
              <a16:creationId xmlns:a16="http://schemas.microsoft.com/office/drawing/2014/main" id="{00000000-0008-0000-0000-00007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25" name="Immagine 5124" descr="http://demaco.consob/ArchiflowWeb/images/indicator.gif">
          <a:extLst>
            <a:ext uri="{FF2B5EF4-FFF2-40B4-BE49-F238E27FC236}">
              <a16:creationId xmlns:a16="http://schemas.microsoft.com/office/drawing/2014/main" id="{00000000-0008-0000-0000-00007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26" name="Immagine 5125" descr="http://demaco.consob/ArchiflowWeb/images/indicator.gif">
          <a:extLst>
            <a:ext uri="{FF2B5EF4-FFF2-40B4-BE49-F238E27FC236}">
              <a16:creationId xmlns:a16="http://schemas.microsoft.com/office/drawing/2014/main" id="{00000000-0008-0000-0000-00007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27" name="Immagine 5126" descr="http://demaco.consob/ArchiflowWeb/images/indicator.gif">
          <a:extLst>
            <a:ext uri="{FF2B5EF4-FFF2-40B4-BE49-F238E27FC236}">
              <a16:creationId xmlns:a16="http://schemas.microsoft.com/office/drawing/2014/main" id="{00000000-0008-0000-0000-00008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28" name="Immagine 5127" descr="http://demaco.consob/ArchiflowWeb/images/indicator.gif">
          <a:extLst>
            <a:ext uri="{FF2B5EF4-FFF2-40B4-BE49-F238E27FC236}">
              <a16:creationId xmlns:a16="http://schemas.microsoft.com/office/drawing/2014/main" id="{00000000-0008-0000-0000-00008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29" name="Immagine 5128" descr="http://demaco.consob/ArchiflowWeb/images/indicator.gif">
          <a:extLst>
            <a:ext uri="{FF2B5EF4-FFF2-40B4-BE49-F238E27FC236}">
              <a16:creationId xmlns:a16="http://schemas.microsoft.com/office/drawing/2014/main" id="{00000000-0008-0000-0000-00008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30" name="Immagine 5129" descr="http://demaco.consob/ArchiflowWeb/images/indicator.gif">
          <a:extLst>
            <a:ext uri="{FF2B5EF4-FFF2-40B4-BE49-F238E27FC236}">
              <a16:creationId xmlns:a16="http://schemas.microsoft.com/office/drawing/2014/main" id="{00000000-0008-0000-0000-00008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31" name="Immagine 5130" descr="http://demaco.consob/ArchiflowWeb/images/indicator.gif">
          <a:extLst>
            <a:ext uri="{FF2B5EF4-FFF2-40B4-BE49-F238E27FC236}">
              <a16:creationId xmlns:a16="http://schemas.microsoft.com/office/drawing/2014/main" id="{00000000-0008-0000-0000-00008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32" name="Immagine 5131" descr="http://demaco.consob/ArchiflowWeb/images/indicator.gif">
          <a:extLst>
            <a:ext uri="{FF2B5EF4-FFF2-40B4-BE49-F238E27FC236}">
              <a16:creationId xmlns:a16="http://schemas.microsoft.com/office/drawing/2014/main" id="{00000000-0008-0000-0000-00008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33" name="Immagine 5132" descr="http://demaco.consob/ArchiflowWeb/images/indicator.gif">
          <a:extLst>
            <a:ext uri="{FF2B5EF4-FFF2-40B4-BE49-F238E27FC236}">
              <a16:creationId xmlns:a16="http://schemas.microsoft.com/office/drawing/2014/main" id="{00000000-0008-0000-0000-00008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34" name="Immagine 5133" descr="http://demaco.consob/ArchiflowWeb/images/indicator.gif">
          <a:extLst>
            <a:ext uri="{FF2B5EF4-FFF2-40B4-BE49-F238E27FC236}">
              <a16:creationId xmlns:a16="http://schemas.microsoft.com/office/drawing/2014/main" id="{00000000-0008-0000-0000-00008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35" name="Immagine 5134" descr="http://demaco.consob/ArchiflowWeb/images/indicator.gif">
          <a:extLst>
            <a:ext uri="{FF2B5EF4-FFF2-40B4-BE49-F238E27FC236}">
              <a16:creationId xmlns:a16="http://schemas.microsoft.com/office/drawing/2014/main" id="{00000000-0008-0000-0000-00008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36" name="Immagine 5135" descr="http://demaco.consob/ArchiflowWeb/images/indicator.gif">
          <a:extLst>
            <a:ext uri="{FF2B5EF4-FFF2-40B4-BE49-F238E27FC236}">
              <a16:creationId xmlns:a16="http://schemas.microsoft.com/office/drawing/2014/main" id="{00000000-0008-0000-0000-00008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37" name="Immagine 5136" descr="http://demaco.consob/ArchiflowWeb/images/indicator.gif">
          <a:extLst>
            <a:ext uri="{FF2B5EF4-FFF2-40B4-BE49-F238E27FC236}">
              <a16:creationId xmlns:a16="http://schemas.microsoft.com/office/drawing/2014/main" id="{00000000-0008-0000-0000-00008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38" name="Immagine 5137" descr="http://demaco.consob/ArchiflowWeb/images/indicator.gif">
          <a:extLst>
            <a:ext uri="{FF2B5EF4-FFF2-40B4-BE49-F238E27FC236}">
              <a16:creationId xmlns:a16="http://schemas.microsoft.com/office/drawing/2014/main" id="{00000000-0008-0000-0000-00008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39" name="Immagine 5138" descr="http://demaco.consob/ArchiflowWeb/images/indicator.gif">
          <a:extLst>
            <a:ext uri="{FF2B5EF4-FFF2-40B4-BE49-F238E27FC236}">
              <a16:creationId xmlns:a16="http://schemas.microsoft.com/office/drawing/2014/main" id="{00000000-0008-0000-0000-00008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0" name="Immagine 5139" descr="http://demaco.consob/ArchiflowWeb/images/indicator.gif">
          <a:extLst>
            <a:ext uri="{FF2B5EF4-FFF2-40B4-BE49-F238E27FC236}">
              <a16:creationId xmlns:a16="http://schemas.microsoft.com/office/drawing/2014/main" id="{00000000-0008-0000-0000-00008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1" name="Immagine 5140" descr="http://demaco.consob/ArchiflowWeb/images/indicator.gif">
          <a:extLst>
            <a:ext uri="{FF2B5EF4-FFF2-40B4-BE49-F238E27FC236}">
              <a16:creationId xmlns:a16="http://schemas.microsoft.com/office/drawing/2014/main" id="{00000000-0008-0000-0000-00008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2" name="Immagine 5141" descr="http://demaco.consob/ArchiflowWeb/images/indicator.gif">
          <a:extLst>
            <a:ext uri="{FF2B5EF4-FFF2-40B4-BE49-F238E27FC236}">
              <a16:creationId xmlns:a16="http://schemas.microsoft.com/office/drawing/2014/main" id="{00000000-0008-0000-0000-00008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3" name="Immagine 5142" descr="http://demaco.consob/ArchiflowWeb/images/indicator.gif">
          <a:extLst>
            <a:ext uri="{FF2B5EF4-FFF2-40B4-BE49-F238E27FC236}">
              <a16:creationId xmlns:a16="http://schemas.microsoft.com/office/drawing/2014/main" id="{00000000-0008-0000-0000-00009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4" name="Immagine 5143" descr="http://demaco.consob/ArchiflowWeb/images/indicator.gif">
          <a:extLst>
            <a:ext uri="{FF2B5EF4-FFF2-40B4-BE49-F238E27FC236}">
              <a16:creationId xmlns:a16="http://schemas.microsoft.com/office/drawing/2014/main" id="{00000000-0008-0000-0000-00009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5" name="Immagine 5144" descr="http://demaco.consob/ArchiflowWeb/images/indicator.gif">
          <a:extLst>
            <a:ext uri="{FF2B5EF4-FFF2-40B4-BE49-F238E27FC236}">
              <a16:creationId xmlns:a16="http://schemas.microsoft.com/office/drawing/2014/main" id="{00000000-0008-0000-0000-00009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6" name="Immagine 5145" descr="http://demaco.consob/ArchiflowWeb/images/indicator.gif">
          <a:extLst>
            <a:ext uri="{FF2B5EF4-FFF2-40B4-BE49-F238E27FC236}">
              <a16:creationId xmlns:a16="http://schemas.microsoft.com/office/drawing/2014/main" id="{00000000-0008-0000-0000-00009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7" name="Immagine 5146" descr="http://demaco.consob/ArchiflowWeb/images/indicator.gif">
          <a:extLst>
            <a:ext uri="{FF2B5EF4-FFF2-40B4-BE49-F238E27FC236}">
              <a16:creationId xmlns:a16="http://schemas.microsoft.com/office/drawing/2014/main" id="{00000000-0008-0000-0000-00009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8" name="Immagine 5147" descr="http://demaco.consob/ArchiflowWeb/images/indicator.gif">
          <a:extLst>
            <a:ext uri="{FF2B5EF4-FFF2-40B4-BE49-F238E27FC236}">
              <a16:creationId xmlns:a16="http://schemas.microsoft.com/office/drawing/2014/main" id="{00000000-0008-0000-0000-00009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49" name="Immagine 5148" descr="http://demaco.consob/ArchiflowWeb/images/indicator.gif">
          <a:extLst>
            <a:ext uri="{FF2B5EF4-FFF2-40B4-BE49-F238E27FC236}">
              <a16:creationId xmlns:a16="http://schemas.microsoft.com/office/drawing/2014/main" id="{00000000-0008-0000-0000-00009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0" name="Immagine 5149" descr="http://demaco.consob/ArchiflowWeb/images/indicator.gif">
          <a:extLst>
            <a:ext uri="{FF2B5EF4-FFF2-40B4-BE49-F238E27FC236}">
              <a16:creationId xmlns:a16="http://schemas.microsoft.com/office/drawing/2014/main" id="{00000000-0008-0000-0000-00009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1" name="Immagine 5150" descr="http://demaco.consob/ArchiflowWeb/images/indicator.gif">
          <a:extLst>
            <a:ext uri="{FF2B5EF4-FFF2-40B4-BE49-F238E27FC236}">
              <a16:creationId xmlns:a16="http://schemas.microsoft.com/office/drawing/2014/main" id="{00000000-0008-0000-0000-00009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2" name="Immagine 5151" descr="http://demaco.consob/ArchiflowWeb/images/indicator.gif">
          <a:extLst>
            <a:ext uri="{FF2B5EF4-FFF2-40B4-BE49-F238E27FC236}">
              <a16:creationId xmlns:a16="http://schemas.microsoft.com/office/drawing/2014/main" id="{00000000-0008-0000-0000-00009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3" name="Immagine 5152" descr="http://demaco.consob/ArchiflowWeb/images/indicator.gif">
          <a:extLst>
            <a:ext uri="{FF2B5EF4-FFF2-40B4-BE49-F238E27FC236}">
              <a16:creationId xmlns:a16="http://schemas.microsoft.com/office/drawing/2014/main" id="{00000000-0008-0000-0000-00009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4" name="Immagine 5153" descr="http://demaco.consob/ArchiflowWeb/images/indicator.gif">
          <a:extLst>
            <a:ext uri="{FF2B5EF4-FFF2-40B4-BE49-F238E27FC236}">
              <a16:creationId xmlns:a16="http://schemas.microsoft.com/office/drawing/2014/main" id="{00000000-0008-0000-0000-00009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5" name="Immagine 5154" descr="http://demaco.consob/ArchiflowWeb/images/indicator.gif">
          <a:extLst>
            <a:ext uri="{FF2B5EF4-FFF2-40B4-BE49-F238E27FC236}">
              <a16:creationId xmlns:a16="http://schemas.microsoft.com/office/drawing/2014/main" id="{00000000-0008-0000-0000-00009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6" name="Immagine 5155" descr="http://demaco.consob/ArchiflowWeb/images/indicator.gif">
          <a:extLst>
            <a:ext uri="{FF2B5EF4-FFF2-40B4-BE49-F238E27FC236}">
              <a16:creationId xmlns:a16="http://schemas.microsoft.com/office/drawing/2014/main" id="{00000000-0008-0000-0000-00009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7" name="Immagine 5156" descr="http://demaco.consob/ArchiflowWeb/images/indicator.gif">
          <a:extLst>
            <a:ext uri="{FF2B5EF4-FFF2-40B4-BE49-F238E27FC236}">
              <a16:creationId xmlns:a16="http://schemas.microsoft.com/office/drawing/2014/main" id="{00000000-0008-0000-0000-00009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58" name="Immagine 5157" descr="http://demaco.consob/ArchiflowWeb/images/indicator.gif">
          <a:extLst>
            <a:ext uri="{FF2B5EF4-FFF2-40B4-BE49-F238E27FC236}">
              <a16:creationId xmlns:a16="http://schemas.microsoft.com/office/drawing/2014/main" id="{00000000-0008-0000-0000-00009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59" name="Immagine 5158" descr="http://demaco.consob/ArchiflowWeb/images/indicator.gif">
          <a:extLst>
            <a:ext uri="{FF2B5EF4-FFF2-40B4-BE49-F238E27FC236}">
              <a16:creationId xmlns:a16="http://schemas.microsoft.com/office/drawing/2014/main" id="{00000000-0008-0000-0000-0000A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60" name="Immagine 5159" descr="http://demaco.consob/ArchiflowWeb/images/indicator.gif">
          <a:extLst>
            <a:ext uri="{FF2B5EF4-FFF2-40B4-BE49-F238E27FC236}">
              <a16:creationId xmlns:a16="http://schemas.microsoft.com/office/drawing/2014/main" id="{00000000-0008-0000-0000-0000A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61" name="Immagine 5160" descr="http://demaco.consob/ArchiflowWeb/images/indicator.gif">
          <a:extLst>
            <a:ext uri="{FF2B5EF4-FFF2-40B4-BE49-F238E27FC236}">
              <a16:creationId xmlns:a16="http://schemas.microsoft.com/office/drawing/2014/main" id="{00000000-0008-0000-0000-0000A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62" name="Immagine 5161" descr="http://demaco.consob/ArchiflowWeb/images/indicator.gif">
          <a:extLst>
            <a:ext uri="{FF2B5EF4-FFF2-40B4-BE49-F238E27FC236}">
              <a16:creationId xmlns:a16="http://schemas.microsoft.com/office/drawing/2014/main" id="{00000000-0008-0000-0000-0000A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63" name="Immagine 5162" descr="http://demaco.consob/ArchiflowWeb/images/indicator.gif">
          <a:extLst>
            <a:ext uri="{FF2B5EF4-FFF2-40B4-BE49-F238E27FC236}">
              <a16:creationId xmlns:a16="http://schemas.microsoft.com/office/drawing/2014/main" id="{00000000-0008-0000-0000-0000A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64" name="Immagine 5163" descr="http://demaco.consob/ArchiflowWeb/images/indicator.gif">
          <a:extLst>
            <a:ext uri="{FF2B5EF4-FFF2-40B4-BE49-F238E27FC236}">
              <a16:creationId xmlns:a16="http://schemas.microsoft.com/office/drawing/2014/main" id="{00000000-0008-0000-0000-0000A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65" name="Immagine 5164" descr="http://demaco.consob/ArchiflowWeb/images/indicator.gif">
          <a:extLst>
            <a:ext uri="{FF2B5EF4-FFF2-40B4-BE49-F238E27FC236}">
              <a16:creationId xmlns:a16="http://schemas.microsoft.com/office/drawing/2014/main" id="{00000000-0008-0000-0000-0000A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66" name="Immagine 5165" descr="http://demaco.consob/ArchiflowWeb/images/indicator.gif">
          <a:extLst>
            <a:ext uri="{FF2B5EF4-FFF2-40B4-BE49-F238E27FC236}">
              <a16:creationId xmlns:a16="http://schemas.microsoft.com/office/drawing/2014/main" id="{00000000-0008-0000-0000-0000A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67" name="Immagine 5166" descr="http://demaco.consob/ArchiflowWeb/images/indicator.gif">
          <a:extLst>
            <a:ext uri="{FF2B5EF4-FFF2-40B4-BE49-F238E27FC236}">
              <a16:creationId xmlns:a16="http://schemas.microsoft.com/office/drawing/2014/main" id="{00000000-0008-0000-0000-0000A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68" name="Immagine 5167" descr="http://demaco.consob/ArchiflowWeb/images/indicator.gif">
          <a:extLst>
            <a:ext uri="{FF2B5EF4-FFF2-40B4-BE49-F238E27FC236}">
              <a16:creationId xmlns:a16="http://schemas.microsoft.com/office/drawing/2014/main" id="{00000000-0008-0000-0000-0000A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69" name="Immagine 5168" descr="http://demaco.consob/ArchiflowWeb/images/indicator.gif">
          <a:extLst>
            <a:ext uri="{FF2B5EF4-FFF2-40B4-BE49-F238E27FC236}">
              <a16:creationId xmlns:a16="http://schemas.microsoft.com/office/drawing/2014/main" id="{00000000-0008-0000-0000-0000A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70" name="Immagine 5169" descr="http://demaco.consob/ArchiflowWeb/images/indicator.gif">
          <a:extLst>
            <a:ext uri="{FF2B5EF4-FFF2-40B4-BE49-F238E27FC236}">
              <a16:creationId xmlns:a16="http://schemas.microsoft.com/office/drawing/2014/main" id="{00000000-0008-0000-0000-0000A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71" name="Immagine 5170" descr="http://demaco.consob/ArchiflowWeb/images/indicator.gif">
          <a:extLst>
            <a:ext uri="{FF2B5EF4-FFF2-40B4-BE49-F238E27FC236}">
              <a16:creationId xmlns:a16="http://schemas.microsoft.com/office/drawing/2014/main" id="{00000000-0008-0000-0000-0000A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72" name="Immagine 5171" descr="http://demaco.consob/ArchiflowWeb/images/indicator.gif">
          <a:extLst>
            <a:ext uri="{FF2B5EF4-FFF2-40B4-BE49-F238E27FC236}">
              <a16:creationId xmlns:a16="http://schemas.microsoft.com/office/drawing/2014/main" id="{00000000-0008-0000-0000-0000A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73" name="Immagine 5172" descr="http://demaco.consob/ArchiflowWeb/images/indicator.gif">
          <a:extLst>
            <a:ext uri="{FF2B5EF4-FFF2-40B4-BE49-F238E27FC236}">
              <a16:creationId xmlns:a16="http://schemas.microsoft.com/office/drawing/2014/main" id="{00000000-0008-0000-0000-0000A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74" name="Immagine 5173" descr="http://demaco.consob/ArchiflowWeb/images/indicator.gif">
          <a:extLst>
            <a:ext uri="{FF2B5EF4-FFF2-40B4-BE49-F238E27FC236}">
              <a16:creationId xmlns:a16="http://schemas.microsoft.com/office/drawing/2014/main" id="{00000000-0008-0000-0000-0000A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75" name="Immagine 5174" descr="http://demaco.consob/ArchiflowWeb/images/indicator.gif">
          <a:extLst>
            <a:ext uri="{FF2B5EF4-FFF2-40B4-BE49-F238E27FC236}">
              <a16:creationId xmlns:a16="http://schemas.microsoft.com/office/drawing/2014/main" id="{00000000-0008-0000-0000-0000B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76" name="Immagine 5175" descr="http://demaco.consob/ArchiflowWeb/images/indicator.gif">
          <a:extLst>
            <a:ext uri="{FF2B5EF4-FFF2-40B4-BE49-F238E27FC236}">
              <a16:creationId xmlns:a16="http://schemas.microsoft.com/office/drawing/2014/main" id="{00000000-0008-0000-0000-0000B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77" name="Immagine 5176" descr="http://demaco.consob/ArchiflowWeb/images/indicator.gif">
          <a:extLst>
            <a:ext uri="{FF2B5EF4-FFF2-40B4-BE49-F238E27FC236}">
              <a16:creationId xmlns:a16="http://schemas.microsoft.com/office/drawing/2014/main" id="{00000000-0008-0000-0000-0000B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78" name="Immagine 5177" descr="http://demaco.consob/ArchiflowWeb/images/indicator.gif">
          <a:extLst>
            <a:ext uri="{FF2B5EF4-FFF2-40B4-BE49-F238E27FC236}">
              <a16:creationId xmlns:a16="http://schemas.microsoft.com/office/drawing/2014/main" id="{00000000-0008-0000-0000-0000B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79" name="Immagine 5178" descr="http://demaco.consob/ArchiflowWeb/images/indicator.gif">
          <a:extLst>
            <a:ext uri="{FF2B5EF4-FFF2-40B4-BE49-F238E27FC236}">
              <a16:creationId xmlns:a16="http://schemas.microsoft.com/office/drawing/2014/main" id="{00000000-0008-0000-0000-0000B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80" name="Immagine 5179" descr="http://demaco.consob/ArchiflowWeb/images/indicator.gif">
          <a:extLst>
            <a:ext uri="{FF2B5EF4-FFF2-40B4-BE49-F238E27FC236}">
              <a16:creationId xmlns:a16="http://schemas.microsoft.com/office/drawing/2014/main" id="{00000000-0008-0000-0000-0000B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81" name="Immagine 5180" descr="http://demaco.consob/ArchiflowWeb/images/indicator.gif">
          <a:extLst>
            <a:ext uri="{FF2B5EF4-FFF2-40B4-BE49-F238E27FC236}">
              <a16:creationId xmlns:a16="http://schemas.microsoft.com/office/drawing/2014/main" id="{00000000-0008-0000-0000-0000B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82" name="Immagine 5181" descr="http://demaco.consob/ArchiflowWeb/images/indicator.gif">
          <a:extLst>
            <a:ext uri="{FF2B5EF4-FFF2-40B4-BE49-F238E27FC236}">
              <a16:creationId xmlns:a16="http://schemas.microsoft.com/office/drawing/2014/main" id="{00000000-0008-0000-0000-0000B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83" name="Immagine 5182" descr="http://demaco.consob/ArchiflowWeb/images/indicator.gif">
          <a:extLst>
            <a:ext uri="{FF2B5EF4-FFF2-40B4-BE49-F238E27FC236}">
              <a16:creationId xmlns:a16="http://schemas.microsoft.com/office/drawing/2014/main" id="{00000000-0008-0000-0000-0000B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84" name="Immagine 5183" descr="http://demaco.consob/ArchiflowWeb/images/indicator.gif">
          <a:extLst>
            <a:ext uri="{FF2B5EF4-FFF2-40B4-BE49-F238E27FC236}">
              <a16:creationId xmlns:a16="http://schemas.microsoft.com/office/drawing/2014/main" id="{00000000-0008-0000-0000-0000B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85" name="Immagine 5184" descr="http://demaco.consob/ArchiflowWeb/images/indicator.gif">
          <a:extLst>
            <a:ext uri="{FF2B5EF4-FFF2-40B4-BE49-F238E27FC236}">
              <a16:creationId xmlns:a16="http://schemas.microsoft.com/office/drawing/2014/main" id="{00000000-0008-0000-0000-0000B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86" name="Immagine 5185" descr="http://demaco.consob/ArchiflowWeb/images/indicator.gif">
          <a:extLst>
            <a:ext uri="{FF2B5EF4-FFF2-40B4-BE49-F238E27FC236}">
              <a16:creationId xmlns:a16="http://schemas.microsoft.com/office/drawing/2014/main" id="{00000000-0008-0000-0000-0000B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87" name="Immagine 5186" descr="http://demaco.consob/ArchiflowWeb/images/indicator.gif">
          <a:extLst>
            <a:ext uri="{FF2B5EF4-FFF2-40B4-BE49-F238E27FC236}">
              <a16:creationId xmlns:a16="http://schemas.microsoft.com/office/drawing/2014/main" id="{00000000-0008-0000-0000-0000B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88" name="Immagine 5187" descr="http://demaco.consob/ArchiflowWeb/images/indicator.gif">
          <a:extLst>
            <a:ext uri="{FF2B5EF4-FFF2-40B4-BE49-F238E27FC236}">
              <a16:creationId xmlns:a16="http://schemas.microsoft.com/office/drawing/2014/main" id="{00000000-0008-0000-0000-0000B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89" name="Immagine 5188" descr="http://demaco.consob/ArchiflowWeb/images/indicator.gif">
          <a:extLst>
            <a:ext uri="{FF2B5EF4-FFF2-40B4-BE49-F238E27FC236}">
              <a16:creationId xmlns:a16="http://schemas.microsoft.com/office/drawing/2014/main" id="{00000000-0008-0000-0000-0000B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90" name="Immagine 5189" descr="http://demaco.consob/ArchiflowWeb/images/indicator.gif">
          <a:extLst>
            <a:ext uri="{FF2B5EF4-FFF2-40B4-BE49-F238E27FC236}">
              <a16:creationId xmlns:a16="http://schemas.microsoft.com/office/drawing/2014/main" id="{00000000-0008-0000-0000-0000B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91" name="Immagine 5190" descr="http://demaco.consob/ArchiflowWeb/images/indicator.gif">
          <a:extLst>
            <a:ext uri="{FF2B5EF4-FFF2-40B4-BE49-F238E27FC236}">
              <a16:creationId xmlns:a16="http://schemas.microsoft.com/office/drawing/2014/main" id="{00000000-0008-0000-0000-0000C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192" name="Immagine 5191" descr="http://demaco.consob/ArchiflowWeb/images/indicator.gif">
          <a:extLst>
            <a:ext uri="{FF2B5EF4-FFF2-40B4-BE49-F238E27FC236}">
              <a16:creationId xmlns:a16="http://schemas.microsoft.com/office/drawing/2014/main" id="{00000000-0008-0000-0000-0000C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93" name="Immagine 5192" descr="http://demaco.consob/ArchiflowWeb/images/indicator.gif">
          <a:extLst>
            <a:ext uri="{FF2B5EF4-FFF2-40B4-BE49-F238E27FC236}">
              <a16:creationId xmlns:a16="http://schemas.microsoft.com/office/drawing/2014/main" id="{00000000-0008-0000-0000-0000C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94" name="Immagine 5193" descr="http://demaco.consob/ArchiflowWeb/images/indicator.gif">
          <a:extLst>
            <a:ext uri="{FF2B5EF4-FFF2-40B4-BE49-F238E27FC236}">
              <a16:creationId xmlns:a16="http://schemas.microsoft.com/office/drawing/2014/main" id="{00000000-0008-0000-0000-0000C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95" name="Immagine 5194" descr="http://demaco.consob/ArchiflowWeb/images/indicator.gif">
          <a:extLst>
            <a:ext uri="{FF2B5EF4-FFF2-40B4-BE49-F238E27FC236}">
              <a16:creationId xmlns:a16="http://schemas.microsoft.com/office/drawing/2014/main" id="{00000000-0008-0000-0000-0000C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96" name="Immagine 5195" descr="http://demaco.consob/ArchiflowWeb/images/indicator.gif">
          <a:extLst>
            <a:ext uri="{FF2B5EF4-FFF2-40B4-BE49-F238E27FC236}">
              <a16:creationId xmlns:a16="http://schemas.microsoft.com/office/drawing/2014/main" id="{00000000-0008-0000-0000-0000C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97" name="Immagine 5196" descr="http://demaco.consob/ArchiflowWeb/images/indicator.gif">
          <a:extLst>
            <a:ext uri="{FF2B5EF4-FFF2-40B4-BE49-F238E27FC236}">
              <a16:creationId xmlns:a16="http://schemas.microsoft.com/office/drawing/2014/main" id="{00000000-0008-0000-0000-0000C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98" name="Immagine 5197" descr="http://demaco.consob/ArchiflowWeb/images/indicator.gif">
          <a:extLst>
            <a:ext uri="{FF2B5EF4-FFF2-40B4-BE49-F238E27FC236}">
              <a16:creationId xmlns:a16="http://schemas.microsoft.com/office/drawing/2014/main" id="{00000000-0008-0000-0000-0000C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99" name="Immagine 5198" descr="http://demaco.consob/ArchiflowWeb/images/indicator.gif">
          <a:extLst>
            <a:ext uri="{FF2B5EF4-FFF2-40B4-BE49-F238E27FC236}">
              <a16:creationId xmlns:a16="http://schemas.microsoft.com/office/drawing/2014/main" id="{00000000-0008-0000-0000-0000C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0" name="Immagine 5199" descr="http://demaco.consob/ArchiflowWeb/images/indicator.gif">
          <a:extLst>
            <a:ext uri="{FF2B5EF4-FFF2-40B4-BE49-F238E27FC236}">
              <a16:creationId xmlns:a16="http://schemas.microsoft.com/office/drawing/2014/main" id="{00000000-0008-0000-0000-0000C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1" name="Immagine 5200" descr="http://demaco.consob/ArchiflowWeb/images/indicator.gif">
          <a:extLst>
            <a:ext uri="{FF2B5EF4-FFF2-40B4-BE49-F238E27FC236}">
              <a16:creationId xmlns:a16="http://schemas.microsoft.com/office/drawing/2014/main" id="{00000000-0008-0000-0000-0000C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2" name="Immagine 5201" descr="http://demaco.consob/ArchiflowWeb/images/indicator.gif">
          <a:extLst>
            <a:ext uri="{FF2B5EF4-FFF2-40B4-BE49-F238E27FC236}">
              <a16:creationId xmlns:a16="http://schemas.microsoft.com/office/drawing/2014/main" id="{00000000-0008-0000-0000-0000C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3" name="Immagine 5202" descr="http://demaco.consob/ArchiflowWeb/images/indicator.gif">
          <a:extLst>
            <a:ext uri="{FF2B5EF4-FFF2-40B4-BE49-F238E27FC236}">
              <a16:creationId xmlns:a16="http://schemas.microsoft.com/office/drawing/2014/main" id="{00000000-0008-0000-0000-0000C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4" name="Immagine 5203" descr="http://demaco.consob/ArchiflowWeb/images/indicator.gif">
          <a:extLst>
            <a:ext uri="{FF2B5EF4-FFF2-40B4-BE49-F238E27FC236}">
              <a16:creationId xmlns:a16="http://schemas.microsoft.com/office/drawing/2014/main" id="{00000000-0008-0000-0000-0000C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5" name="Immagine 5204" descr="http://demaco.consob/ArchiflowWeb/images/indicator.gif">
          <a:extLst>
            <a:ext uri="{FF2B5EF4-FFF2-40B4-BE49-F238E27FC236}">
              <a16:creationId xmlns:a16="http://schemas.microsoft.com/office/drawing/2014/main" id="{00000000-0008-0000-0000-0000C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6" name="Immagine 5205" descr="http://demaco.consob/ArchiflowWeb/images/indicator.gif">
          <a:extLst>
            <a:ext uri="{FF2B5EF4-FFF2-40B4-BE49-F238E27FC236}">
              <a16:creationId xmlns:a16="http://schemas.microsoft.com/office/drawing/2014/main" id="{00000000-0008-0000-0000-0000C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7" name="Immagine 5206" descr="http://demaco.consob/ArchiflowWeb/images/indicator.gif">
          <a:extLst>
            <a:ext uri="{FF2B5EF4-FFF2-40B4-BE49-F238E27FC236}">
              <a16:creationId xmlns:a16="http://schemas.microsoft.com/office/drawing/2014/main" id="{00000000-0008-0000-0000-0000D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8" name="Immagine 5207" descr="http://demaco.consob/ArchiflowWeb/images/indicator.gif">
          <a:extLst>
            <a:ext uri="{FF2B5EF4-FFF2-40B4-BE49-F238E27FC236}">
              <a16:creationId xmlns:a16="http://schemas.microsoft.com/office/drawing/2014/main" id="{00000000-0008-0000-0000-0000D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09" name="Immagine 5208" descr="http://demaco.consob/ArchiflowWeb/images/indicator.gif">
          <a:extLst>
            <a:ext uri="{FF2B5EF4-FFF2-40B4-BE49-F238E27FC236}">
              <a16:creationId xmlns:a16="http://schemas.microsoft.com/office/drawing/2014/main" id="{00000000-0008-0000-0000-0000D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10" name="Immagine 5209" descr="http://demaco.consob/ArchiflowWeb/images/indicator.gif">
          <a:extLst>
            <a:ext uri="{FF2B5EF4-FFF2-40B4-BE49-F238E27FC236}">
              <a16:creationId xmlns:a16="http://schemas.microsoft.com/office/drawing/2014/main" id="{00000000-0008-0000-0000-0000D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11" name="Immagine 5210" descr="http://demaco.consob/ArchiflowWeb/images/indicator.gif">
          <a:extLst>
            <a:ext uri="{FF2B5EF4-FFF2-40B4-BE49-F238E27FC236}">
              <a16:creationId xmlns:a16="http://schemas.microsoft.com/office/drawing/2014/main" id="{00000000-0008-0000-0000-0000D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12" name="Immagine 5211" descr="http://demaco.consob/ArchiflowWeb/images/indicator.gif">
          <a:extLst>
            <a:ext uri="{FF2B5EF4-FFF2-40B4-BE49-F238E27FC236}">
              <a16:creationId xmlns:a16="http://schemas.microsoft.com/office/drawing/2014/main" id="{00000000-0008-0000-0000-0000D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13" name="Immagine 5212" descr="http://demaco.consob/ArchiflowWeb/images/indicator.gif">
          <a:extLst>
            <a:ext uri="{FF2B5EF4-FFF2-40B4-BE49-F238E27FC236}">
              <a16:creationId xmlns:a16="http://schemas.microsoft.com/office/drawing/2014/main" id="{00000000-0008-0000-0000-0000D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14" name="Immagine 5213" descr="http://demaco.consob/ArchiflowWeb/images/indicator.gif">
          <a:extLst>
            <a:ext uri="{FF2B5EF4-FFF2-40B4-BE49-F238E27FC236}">
              <a16:creationId xmlns:a16="http://schemas.microsoft.com/office/drawing/2014/main" id="{00000000-0008-0000-0000-0000D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15" name="Immagine 5214" descr="http://demaco.consob/ArchiflowWeb/images/indicator.gif">
          <a:extLst>
            <a:ext uri="{FF2B5EF4-FFF2-40B4-BE49-F238E27FC236}">
              <a16:creationId xmlns:a16="http://schemas.microsoft.com/office/drawing/2014/main" id="{00000000-0008-0000-0000-0000D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16" name="Immagine 5215" descr="http://demaco.consob/ArchiflowWeb/images/indicator.gif">
          <a:extLst>
            <a:ext uri="{FF2B5EF4-FFF2-40B4-BE49-F238E27FC236}">
              <a16:creationId xmlns:a16="http://schemas.microsoft.com/office/drawing/2014/main" id="{00000000-0008-0000-0000-0000D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17" name="Immagine 5216" descr="http://demaco.consob/ArchiflowWeb/images/indicator.gif">
          <a:extLst>
            <a:ext uri="{FF2B5EF4-FFF2-40B4-BE49-F238E27FC236}">
              <a16:creationId xmlns:a16="http://schemas.microsoft.com/office/drawing/2014/main" id="{00000000-0008-0000-0000-0000D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18" name="Immagine 5217" descr="http://demaco.consob/ArchiflowWeb/images/indicator.gif">
          <a:extLst>
            <a:ext uri="{FF2B5EF4-FFF2-40B4-BE49-F238E27FC236}">
              <a16:creationId xmlns:a16="http://schemas.microsoft.com/office/drawing/2014/main" id="{00000000-0008-0000-0000-0000D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19" name="Immagine 5218" descr="http://demaco.consob/ArchiflowWeb/images/indicator.gif">
          <a:extLst>
            <a:ext uri="{FF2B5EF4-FFF2-40B4-BE49-F238E27FC236}">
              <a16:creationId xmlns:a16="http://schemas.microsoft.com/office/drawing/2014/main" id="{00000000-0008-0000-0000-0000D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20" name="Immagine 5219" descr="http://demaco.consob/ArchiflowWeb/images/indicator.gif">
          <a:extLst>
            <a:ext uri="{FF2B5EF4-FFF2-40B4-BE49-F238E27FC236}">
              <a16:creationId xmlns:a16="http://schemas.microsoft.com/office/drawing/2014/main" id="{00000000-0008-0000-0000-0000D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21" name="Immagine 5220" descr="http://demaco.consob/ArchiflowWeb/images/indicator.gif">
          <a:extLst>
            <a:ext uri="{FF2B5EF4-FFF2-40B4-BE49-F238E27FC236}">
              <a16:creationId xmlns:a16="http://schemas.microsoft.com/office/drawing/2014/main" id="{00000000-0008-0000-0000-0000D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22" name="Immagine 5221" descr="http://demaco.consob/ArchiflowWeb/images/indicator.gif">
          <a:extLst>
            <a:ext uri="{FF2B5EF4-FFF2-40B4-BE49-F238E27FC236}">
              <a16:creationId xmlns:a16="http://schemas.microsoft.com/office/drawing/2014/main" id="{00000000-0008-0000-0000-0000D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23" name="Immagine 5222" descr="http://demaco.consob/ArchiflowWeb/images/indicator.gif">
          <a:extLst>
            <a:ext uri="{FF2B5EF4-FFF2-40B4-BE49-F238E27FC236}">
              <a16:creationId xmlns:a16="http://schemas.microsoft.com/office/drawing/2014/main" id="{00000000-0008-0000-0000-0000E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24" name="Immagine 5223" descr="http://demaco.consob/ArchiflowWeb/images/indicator.gif">
          <a:extLst>
            <a:ext uri="{FF2B5EF4-FFF2-40B4-BE49-F238E27FC236}">
              <a16:creationId xmlns:a16="http://schemas.microsoft.com/office/drawing/2014/main" id="{00000000-0008-0000-0000-0000E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25" name="Immagine 5224" descr="http://demaco.consob/ArchiflowWeb/images/indicator.gif">
          <a:extLst>
            <a:ext uri="{FF2B5EF4-FFF2-40B4-BE49-F238E27FC236}">
              <a16:creationId xmlns:a16="http://schemas.microsoft.com/office/drawing/2014/main" id="{00000000-0008-0000-0000-0000E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26" name="Immagine 5225" descr="http://demaco.consob/ArchiflowWeb/images/indicator.gif">
          <a:extLst>
            <a:ext uri="{FF2B5EF4-FFF2-40B4-BE49-F238E27FC236}">
              <a16:creationId xmlns:a16="http://schemas.microsoft.com/office/drawing/2014/main" id="{00000000-0008-0000-0000-0000E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27" name="Immagine 5226" descr="http://demaco.consob/ArchiflowWeb/images/indicator.gif">
          <a:extLst>
            <a:ext uri="{FF2B5EF4-FFF2-40B4-BE49-F238E27FC236}">
              <a16:creationId xmlns:a16="http://schemas.microsoft.com/office/drawing/2014/main" id="{00000000-0008-0000-0000-0000E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28" name="Immagine 5227" descr="http://demaco.consob/ArchiflowWeb/images/indicator.gif">
          <a:extLst>
            <a:ext uri="{FF2B5EF4-FFF2-40B4-BE49-F238E27FC236}">
              <a16:creationId xmlns:a16="http://schemas.microsoft.com/office/drawing/2014/main" id="{00000000-0008-0000-0000-0000E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29" name="Immagine 5228" descr="http://demaco.consob/ArchiflowWeb/images/indicator.gif">
          <a:extLst>
            <a:ext uri="{FF2B5EF4-FFF2-40B4-BE49-F238E27FC236}">
              <a16:creationId xmlns:a16="http://schemas.microsoft.com/office/drawing/2014/main" id="{00000000-0008-0000-0000-0000E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30" name="Immagine 5229" descr="http://demaco.consob/ArchiflowWeb/images/indicator.gif">
          <a:extLst>
            <a:ext uri="{FF2B5EF4-FFF2-40B4-BE49-F238E27FC236}">
              <a16:creationId xmlns:a16="http://schemas.microsoft.com/office/drawing/2014/main" id="{00000000-0008-0000-0000-0000E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31" name="Immagine 5230" descr="http://demaco.consob/ArchiflowWeb/images/indicator.gif">
          <a:extLst>
            <a:ext uri="{FF2B5EF4-FFF2-40B4-BE49-F238E27FC236}">
              <a16:creationId xmlns:a16="http://schemas.microsoft.com/office/drawing/2014/main" id="{00000000-0008-0000-0000-0000E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32" name="Immagine 5231" descr="http://demaco.consob/ArchiflowWeb/images/indicator.gif">
          <a:extLst>
            <a:ext uri="{FF2B5EF4-FFF2-40B4-BE49-F238E27FC236}">
              <a16:creationId xmlns:a16="http://schemas.microsoft.com/office/drawing/2014/main" id="{00000000-0008-0000-0000-0000E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33" name="Immagine 5232" descr="http://demaco.consob/ArchiflowWeb/images/indicator.gif">
          <a:extLst>
            <a:ext uri="{FF2B5EF4-FFF2-40B4-BE49-F238E27FC236}">
              <a16:creationId xmlns:a16="http://schemas.microsoft.com/office/drawing/2014/main" id="{00000000-0008-0000-0000-0000E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34" name="Immagine 5233" descr="http://demaco.consob/ArchiflowWeb/images/indicator.gif">
          <a:extLst>
            <a:ext uri="{FF2B5EF4-FFF2-40B4-BE49-F238E27FC236}">
              <a16:creationId xmlns:a16="http://schemas.microsoft.com/office/drawing/2014/main" id="{00000000-0008-0000-0000-0000E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35" name="Immagine 5234" descr="http://demaco.consob/ArchiflowWeb/images/indicator.gif">
          <a:extLst>
            <a:ext uri="{FF2B5EF4-FFF2-40B4-BE49-F238E27FC236}">
              <a16:creationId xmlns:a16="http://schemas.microsoft.com/office/drawing/2014/main" id="{00000000-0008-0000-0000-0000E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36" name="Immagine 5235" descr="http://demaco.consob/ArchiflowWeb/images/indicator.gif">
          <a:extLst>
            <a:ext uri="{FF2B5EF4-FFF2-40B4-BE49-F238E27FC236}">
              <a16:creationId xmlns:a16="http://schemas.microsoft.com/office/drawing/2014/main" id="{00000000-0008-0000-0000-0000E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37" name="Immagine 5236" descr="http://demaco.consob/ArchiflowWeb/images/indicator.gif">
          <a:extLst>
            <a:ext uri="{FF2B5EF4-FFF2-40B4-BE49-F238E27FC236}">
              <a16:creationId xmlns:a16="http://schemas.microsoft.com/office/drawing/2014/main" id="{00000000-0008-0000-0000-0000E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38" name="Immagine 5237" descr="http://demaco.consob/ArchiflowWeb/images/indicator.gif">
          <a:extLst>
            <a:ext uri="{FF2B5EF4-FFF2-40B4-BE49-F238E27FC236}">
              <a16:creationId xmlns:a16="http://schemas.microsoft.com/office/drawing/2014/main" id="{00000000-0008-0000-0000-0000E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39" name="Immagine 5238" descr="http://demaco.consob/ArchiflowWeb/images/indicator.gif">
          <a:extLst>
            <a:ext uri="{FF2B5EF4-FFF2-40B4-BE49-F238E27FC236}">
              <a16:creationId xmlns:a16="http://schemas.microsoft.com/office/drawing/2014/main" id="{00000000-0008-0000-0000-0000F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40" name="Immagine 5239" descr="http://demaco.consob/ArchiflowWeb/images/indicator.gif">
          <a:extLst>
            <a:ext uri="{FF2B5EF4-FFF2-40B4-BE49-F238E27FC236}">
              <a16:creationId xmlns:a16="http://schemas.microsoft.com/office/drawing/2014/main" id="{00000000-0008-0000-0000-0000F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41" name="Immagine 5240" descr="http://demaco.consob/ArchiflowWeb/images/indicator.gif">
          <a:extLst>
            <a:ext uri="{FF2B5EF4-FFF2-40B4-BE49-F238E27FC236}">
              <a16:creationId xmlns:a16="http://schemas.microsoft.com/office/drawing/2014/main" id="{00000000-0008-0000-0000-0000F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42" name="Immagine 5241" descr="http://demaco.consob/ArchiflowWeb/images/indicator.gif">
          <a:extLst>
            <a:ext uri="{FF2B5EF4-FFF2-40B4-BE49-F238E27FC236}">
              <a16:creationId xmlns:a16="http://schemas.microsoft.com/office/drawing/2014/main" id="{00000000-0008-0000-0000-0000F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43" name="Immagine 5242" descr="http://demaco.consob/ArchiflowWeb/images/indicator.gif">
          <a:extLst>
            <a:ext uri="{FF2B5EF4-FFF2-40B4-BE49-F238E27FC236}">
              <a16:creationId xmlns:a16="http://schemas.microsoft.com/office/drawing/2014/main" id="{00000000-0008-0000-0000-0000F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44" name="Immagine 5243" descr="http://demaco.consob/ArchiflowWeb/images/indicator.gif">
          <a:extLst>
            <a:ext uri="{FF2B5EF4-FFF2-40B4-BE49-F238E27FC236}">
              <a16:creationId xmlns:a16="http://schemas.microsoft.com/office/drawing/2014/main" id="{00000000-0008-0000-0000-0000F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45" name="Immagine 5244" descr="http://demaco.consob/ArchiflowWeb/images/indicator.gif">
          <a:extLst>
            <a:ext uri="{FF2B5EF4-FFF2-40B4-BE49-F238E27FC236}">
              <a16:creationId xmlns:a16="http://schemas.microsoft.com/office/drawing/2014/main" id="{00000000-0008-0000-0000-0000F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46" name="Immagine 5245" descr="http://demaco.consob/ArchiflowWeb/images/indicator.gif">
          <a:extLst>
            <a:ext uri="{FF2B5EF4-FFF2-40B4-BE49-F238E27FC236}">
              <a16:creationId xmlns:a16="http://schemas.microsoft.com/office/drawing/2014/main" id="{00000000-0008-0000-0000-0000F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47" name="Immagine 5246" descr="http://demaco.consob/ArchiflowWeb/images/indicator.gif">
          <a:extLst>
            <a:ext uri="{FF2B5EF4-FFF2-40B4-BE49-F238E27FC236}">
              <a16:creationId xmlns:a16="http://schemas.microsoft.com/office/drawing/2014/main" id="{00000000-0008-0000-0000-0000F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48" name="Immagine 5247" descr="http://demaco.consob/ArchiflowWeb/images/indicator.gif">
          <a:extLst>
            <a:ext uri="{FF2B5EF4-FFF2-40B4-BE49-F238E27FC236}">
              <a16:creationId xmlns:a16="http://schemas.microsoft.com/office/drawing/2014/main" id="{00000000-0008-0000-0000-0000F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49" name="Immagine 5248" descr="http://demaco.consob/ArchiflowWeb/images/indicator.gif">
          <a:extLst>
            <a:ext uri="{FF2B5EF4-FFF2-40B4-BE49-F238E27FC236}">
              <a16:creationId xmlns:a16="http://schemas.microsoft.com/office/drawing/2014/main" id="{00000000-0008-0000-0000-0000F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50" name="Immagine 5249" descr="http://demaco.consob/ArchiflowWeb/images/indicator.gif">
          <a:extLst>
            <a:ext uri="{FF2B5EF4-FFF2-40B4-BE49-F238E27FC236}">
              <a16:creationId xmlns:a16="http://schemas.microsoft.com/office/drawing/2014/main" id="{00000000-0008-0000-0000-0000F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51" name="Immagine 5250" descr="http://demaco.consob/ArchiflowWeb/images/indicator.gif">
          <a:extLst>
            <a:ext uri="{FF2B5EF4-FFF2-40B4-BE49-F238E27FC236}">
              <a16:creationId xmlns:a16="http://schemas.microsoft.com/office/drawing/2014/main" id="{00000000-0008-0000-0000-0000F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52" name="Immagine 5251" descr="http://demaco.consob/ArchiflowWeb/images/indicator.gif">
          <a:extLst>
            <a:ext uri="{FF2B5EF4-FFF2-40B4-BE49-F238E27FC236}">
              <a16:creationId xmlns:a16="http://schemas.microsoft.com/office/drawing/2014/main" id="{00000000-0008-0000-0000-0000F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53" name="Immagine 5252" descr="http://demaco.consob/ArchiflowWeb/images/indicator.gif">
          <a:extLst>
            <a:ext uri="{FF2B5EF4-FFF2-40B4-BE49-F238E27FC236}">
              <a16:creationId xmlns:a16="http://schemas.microsoft.com/office/drawing/2014/main" id="{00000000-0008-0000-0000-0000F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54" name="Immagine 5253" descr="http://demaco.consob/ArchiflowWeb/images/indicator.gif">
          <a:extLst>
            <a:ext uri="{FF2B5EF4-FFF2-40B4-BE49-F238E27FC236}">
              <a16:creationId xmlns:a16="http://schemas.microsoft.com/office/drawing/2014/main" id="{00000000-0008-0000-0000-0000F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55" name="Immagine 5254" descr="http://demaco.consob/ArchiflowWeb/images/indicator.gif">
          <a:extLst>
            <a:ext uri="{FF2B5EF4-FFF2-40B4-BE49-F238E27FC236}">
              <a16:creationId xmlns:a16="http://schemas.microsoft.com/office/drawing/2014/main" id="{00000000-0008-0000-0000-00000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56" name="Immagine 5255" descr="http://demaco.consob/ArchiflowWeb/images/indicator.gif">
          <a:extLst>
            <a:ext uri="{FF2B5EF4-FFF2-40B4-BE49-F238E27FC236}">
              <a16:creationId xmlns:a16="http://schemas.microsoft.com/office/drawing/2014/main" id="{00000000-0008-0000-0000-00000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57" name="Immagine 5256" descr="http://demaco.consob/ArchiflowWeb/images/indicator.gif">
          <a:extLst>
            <a:ext uri="{FF2B5EF4-FFF2-40B4-BE49-F238E27FC236}">
              <a16:creationId xmlns:a16="http://schemas.microsoft.com/office/drawing/2014/main" id="{00000000-0008-0000-0000-00000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58" name="Immagine 5257" descr="http://demaco.consob/ArchiflowWeb/images/indicator.gif">
          <a:extLst>
            <a:ext uri="{FF2B5EF4-FFF2-40B4-BE49-F238E27FC236}">
              <a16:creationId xmlns:a16="http://schemas.microsoft.com/office/drawing/2014/main" id="{00000000-0008-0000-0000-00000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59" name="Immagine 5258" descr="http://demaco.consob/ArchiflowWeb/images/indicator.gif">
          <a:extLst>
            <a:ext uri="{FF2B5EF4-FFF2-40B4-BE49-F238E27FC236}">
              <a16:creationId xmlns:a16="http://schemas.microsoft.com/office/drawing/2014/main" id="{00000000-0008-0000-0000-00000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60" name="Immagine 5259" descr="http://demaco.consob/ArchiflowWeb/images/indicator.gif">
          <a:extLst>
            <a:ext uri="{FF2B5EF4-FFF2-40B4-BE49-F238E27FC236}">
              <a16:creationId xmlns:a16="http://schemas.microsoft.com/office/drawing/2014/main" id="{00000000-0008-0000-0000-00000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61" name="Immagine 5260" descr="http://demaco.consob/ArchiflowWeb/images/indicator.gif">
          <a:extLst>
            <a:ext uri="{FF2B5EF4-FFF2-40B4-BE49-F238E27FC236}">
              <a16:creationId xmlns:a16="http://schemas.microsoft.com/office/drawing/2014/main" id="{00000000-0008-0000-0000-00000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62" name="Immagine 5261" descr="http://demaco.consob/ArchiflowWeb/images/indicator.gif">
          <a:extLst>
            <a:ext uri="{FF2B5EF4-FFF2-40B4-BE49-F238E27FC236}">
              <a16:creationId xmlns:a16="http://schemas.microsoft.com/office/drawing/2014/main" id="{00000000-0008-0000-0000-00000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63" name="Immagine 5262" descr="http://demaco.consob/ArchiflowWeb/images/indicator.gif">
          <a:extLst>
            <a:ext uri="{FF2B5EF4-FFF2-40B4-BE49-F238E27FC236}">
              <a16:creationId xmlns:a16="http://schemas.microsoft.com/office/drawing/2014/main" id="{00000000-0008-0000-0000-00000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64" name="Immagine 5263" descr="http://demaco.consob/ArchiflowWeb/images/indicator.gif">
          <a:extLst>
            <a:ext uri="{FF2B5EF4-FFF2-40B4-BE49-F238E27FC236}">
              <a16:creationId xmlns:a16="http://schemas.microsoft.com/office/drawing/2014/main" id="{00000000-0008-0000-0000-00000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65" name="Immagine 5264" descr="http://demaco.consob/ArchiflowWeb/images/indicator.gif">
          <a:extLst>
            <a:ext uri="{FF2B5EF4-FFF2-40B4-BE49-F238E27FC236}">
              <a16:creationId xmlns:a16="http://schemas.microsoft.com/office/drawing/2014/main" id="{00000000-0008-0000-0000-00000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66" name="Immagine 5265" descr="http://demaco.consob/ArchiflowWeb/images/indicator.gif">
          <a:extLst>
            <a:ext uri="{FF2B5EF4-FFF2-40B4-BE49-F238E27FC236}">
              <a16:creationId xmlns:a16="http://schemas.microsoft.com/office/drawing/2014/main" id="{00000000-0008-0000-0000-00000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67" name="Immagine 5266" descr="http://demaco.consob/ArchiflowWeb/images/indicator.gif">
          <a:extLst>
            <a:ext uri="{FF2B5EF4-FFF2-40B4-BE49-F238E27FC236}">
              <a16:creationId xmlns:a16="http://schemas.microsoft.com/office/drawing/2014/main" id="{00000000-0008-0000-0000-00000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68" name="Immagine 5267" descr="http://demaco.consob/ArchiflowWeb/images/indicator.gif">
          <a:extLst>
            <a:ext uri="{FF2B5EF4-FFF2-40B4-BE49-F238E27FC236}">
              <a16:creationId xmlns:a16="http://schemas.microsoft.com/office/drawing/2014/main" id="{00000000-0008-0000-0000-00000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69" name="Immagine 5268" descr="http://demaco.consob/ArchiflowWeb/images/indicator.gif">
          <a:extLst>
            <a:ext uri="{FF2B5EF4-FFF2-40B4-BE49-F238E27FC236}">
              <a16:creationId xmlns:a16="http://schemas.microsoft.com/office/drawing/2014/main" id="{00000000-0008-0000-0000-00000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70" name="Immagine 5269" descr="http://demaco.consob/ArchiflowWeb/images/indicator.gif">
          <a:extLst>
            <a:ext uri="{FF2B5EF4-FFF2-40B4-BE49-F238E27FC236}">
              <a16:creationId xmlns:a16="http://schemas.microsoft.com/office/drawing/2014/main" id="{00000000-0008-0000-0000-00000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71" name="Immagine 5270" descr="http://demaco.consob/ArchiflowWeb/images/indicator.gif">
          <a:extLst>
            <a:ext uri="{FF2B5EF4-FFF2-40B4-BE49-F238E27FC236}">
              <a16:creationId xmlns:a16="http://schemas.microsoft.com/office/drawing/2014/main" id="{00000000-0008-0000-0000-00001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72" name="Immagine 5271" descr="http://demaco.consob/ArchiflowWeb/images/indicator.gif">
          <a:extLst>
            <a:ext uri="{FF2B5EF4-FFF2-40B4-BE49-F238E27FC236}">
              <a16:creationId xmlns:a16="http://schemas.microsoft.com/office/drawing/2014/main" id="{00000000-0008-0000-0000-00001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73" name="Immagine 5272" descr="http://demaco.consob/ArchiflowWeb/images/indicator.gif">
          <a:extLst>
            <a:ext uri="{FF2B5EF4-FFF2-40B4-BE49-F238E27FC236}">
              <a16:creationId xmlns:a16="http://schemas.microsoft.com/office/drawing/2014/main" id="{00000000-0008-0000-0000-00001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74" name="Immagine 5273" descr="http://demaco.consob/ArchiflowWeb/images/indicator.gif">
          <a:extLst>
            <a:ext uri="{FF2B5EF4-FFF2-40B4-BE49-F238E27FC236}">
              <a16:creationId xmlns:a16="http://schemas.microsoft.com/office/drawing/2014/main" id="{00000000-0008-0000-0000-00001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75" name="Immagine 5274" descr="http://demaco.consob/ArchiflowWeb/images/indicator.gif">
          <a:extLst>
            <a:ext uri="{FF2B5EF4-FFF2-40B4-BE49-F238E27FC236}">
              <a16:creationId xmlns:a16="http://schemas.microsoft.com/office/drawing/2014/main" id="{00000000-0008-0000-0000-00001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76" name="Immagine 5275" descr="http://demaco.consob/ArchiflowWeb/images/indicator.gif">
          <a:extLst>
            <a:ext uri="{FF2B5EF4-FFF2-40B4-BE49-F238E27FC236}">
              <a16:creationId xmlns:a16="http://schemas.microsoft.com/office/drawing/2014/main" id="{00000000-0008-0000-0000-00001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77" name="Immagine 5276" descr="http://demaco.consob/ArchiflowWeb/images/indicator.gif">
          <a:extLst>
            <a:ext uri="{FF2B5EF4-FFF2-40B4-BE49-F238E27FC236}">
              <a16:creationId xmlns:a16="http://schemas.microsoft.com/office/drawing/2014/main" id="{00000000-0008-0000-0000-00001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78" name="Immagine 5277" descr="http://demaco.consob/ArchiflowWeb/images/indicator.gif">
          <a:extLst>
            <a:ext uri="{FF2B5EF4-FFF2-40B4-BE49-F238E27FC236}">
              <a16:creationId xmlns:a16="http://schemas.microsoft.com/office/drawing/2014/main" id="{00000000-0008-0000-0000-00001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79" name="Immagine 5278" descr="http://demaco.consob/ArchiflowWeb/images/indicator.gif">
          <a:extLst>
            <a:ext uri="{FF2B5EF4-FFF2-40B4-BE49-F238E27FC236}">
              <a16:creationId xmlns:a16="http://schemas.microsoft.com/office/drawing/2014/main" id="{00000000-0008-0000-0000-00001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80" name="Immagine 5279" descr="http://demaco.consob/ArchiflowWeb/images/indicator.gif">
          <a:extLst>
            <a:ext uri="{FF2B5EF4-FFF2-40B4-BE49-F238E27FC236}">
              <a16:creationId xmlns:a16="http://schemas.microsoft.com/office/drawing/2014/main" id="{00000000-0008-0000-0000-00001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81" name="Immagine 5280" descr="http://demaco.consob/ArchiflowWeb/images/indicator.gif">
          <a:extLst>
            <a:ext uri="{FF2B5EF4-FFF2-40B4-BE49-F238E27FC236}">
              <a16:creationId xmlns:a16="http://schemas.microsoft.com/office/drawing/2014/main" id="{00000000-0008-0000-0000-00001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82" name="Immagine 5281" descr="http://demaco.consob/ArchiflowWeb/images/indicator.gif">
          <a:extLst>
            <a:ext uri="{FF2B5EF4-FFF2-40B4-BE49-F238E27FC236}">
              <a16:creationId xmlns:a16="http://schemas.microsoft.com/office/drawing/2014/main" id="{00000000-0008-0000-0000-00001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83" name="Immagine 5282" descr="http://demaco.consob/ArchiflowWeb/images/indicator.gif">
          <a:extLst>
            <a:ext uri="{FF2B5EF4-FFF2-40B4-BE49-F238E27FC236}">
              <a16:creationId xmlns:a16="http://schemas.microsoft.com/office/drawing/2014/main" id="{00000000-0008-0000-0000-00001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84" name="Immagine 5283" descr="http://demaco.consob/ArchiflowWeb/images/indicator.gif">
          <a:extLst>
            <a:ext uri="{FF2B5EF4-FFF2-40B4-BE49-F238E27FC236}">
              <a16:creationId xmlns:a16="http://schemas.microsoft.com/office/drawing/2014/main" id="{00000000-0008-0000-0000-00001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85" name="Immagine 5284" descr="http://demaco.consob/ArchiflowWeb/images/indicator.gif">
          <a:extLst>
            <a:ext uri="{FF2B5EF4-FFF2-40B4-BE49-F238E27FC236}">
              <a16:creationId xmlns:a16="http://schemas.microsoft.com/office/drawing/2014/main" id="{00000000-0008-0000-0000-00001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86" name="Immagine 5285" descr="http://demaco.consob/ArchiflowWeb/images/indicator.gif">
          <a:extLst>
            <a:ext uri="{FF2B5EF4-FFF2-40B4-BE49-F238E27FC236}">
              <a16:creationId xmlns:a16="http://schemas.microsoft.com/office/drawing/2014/main" id="{00000000-0008-0000-0000-00001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87" name="Immagine 5286" descr="http://demaco.consob/ArchiflowWeb/images/indicator.gif">
          <a:extLst>
            <a:ext uri="{FF2B5EF4-FFF2-40B4-BE49-F238E27FC236}">
              <a16:creationId xmlns:a16="http://schemas.microsoft.com/office/drawing/2014/main" id="{00000000-0008-0000-0000-00002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88" name="Immagine 5287" descr="http://demaco.consob/ArchiflowWeb/images/indicator.gif">
          <a:extLst>
            <a:ext uri="{FF2B5EF4-FFF2-40B4-BE49-F238E27FC236}">
              <a16:creationId xmlns:a16="http://schemas.microsoft.com/office/drawing/2014/main" id="{00000000-0008-0000-0000-00002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89" name="Immagine 5288" descr="http://demaco.consob/ArchiflowWeb/images/indicator.gif">
          <a:extLst>
            <a:ext uri="{FF2B5EF4-FFF2-40B4-BE49-F238E27FC236}">
              <a16:creationId xmlns:a16="http://schemas.microsoft.com/office/drawing/2014/main" id="{00000000-0008-0000-0000-00002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90" name="Immagine 5289" descr="http://demaco.consob/ArchiflowWeb/images/indicator.gif">
          <a:extLst>
            <a:ext uri="{FF2B5EF4-FFF2-40B4-BE49-F238E27FC236}">
              <a16:creationId xmlns:a16="http://schemas.microsoft.com/office/drawing/2014/main" id="{00000000-0008-0000-0000-00002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91" name="Immagine 5290" descr="http://demaco.consob/ArchiflowWeb/images/indicator.gif">
          <a:extLst>
            <a:ext uri="{FF2B5EF4-FFF2-40B4-BE49-F238E27FC236}">
              <a16:creationId xmlns:a16="http://schemas.microsoft.com/office/drawing/2014/main" id="{00000000-0008-0000-0000-00002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92" name="Immagine 5291" descr="http://demaco.consob/ArchiflowWeb/images/indicator.gif">
          <a:extLst>
            <a:ext uri="{FF2B5EF4-FFF2-40B4-BE49-F238E27FC236}">
              <a16:creationId xmlns:a16="http://schemas.microsoft.com/office/drawing/2014/main" id="{00000000-0008-0000-0000-00002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93" name="Immagine 5292" descr="http://demaco.consob/ArchiflowWeb/images/indicator.gif">
          <a:extLst>
            <a:ext uri="{FF2B5EF4-FFF2-40B4-BE49-F238E27FC236}">
              <a16:creationId xmlns:a16="http://schemas.microsoft.com/office/drawing/2014/main" id="{00000000-0008-0000-0000-00002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94" name="Immagine 5293" descr="http://demaco.consob/ArchiflowWeb/images/indicator.gif">
          <a:extLst>
            <a:ext uri="{FF2B5EF4-FFF2-40B4-BE49-F238E27FC236}">
              <a16:creationId xmlns:a16="http://schemas.microsoft.com/office/drawing/2014/main" id="{00000000-0008-0000-0000-00002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95" name="Immagine 5294" descr="http://demaco.consob/ArchiflowWeb/images/indicator.gif">
          <a:extLst>
            <a:ext uri="{FF2B5EF4-FFF2-40B4-BE49-F238E27FC236}">
              <a16:creationId xmlns:a16="http://schemas.microsoft.com/office/drawing/2014/main" id="{00000000-0008-0000-0000-00002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96" name="Immagine 5295" descr="http://demaco.consob/ArchiflowWeb/images/indicator.gif">
          <a:extLst>
            <a:ext uri="{FF2B5EF4-FFF2-40B4-BE49-F238E27FC236}">
              <a16:creationId xmlns:a16="http://schemas.microsoft.com/office/drawing/2014/main" id="{00000000-0008-0000-0000-00002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97" name="Immagine 5296" descr="http://demaco.consob/ArchiflowWeb/images/indicator.gif">
          <a:extLst>
            <a:ext uri="{FF2B5EF4-FFF2-40B4-BE49-F238E27FC236}">
              <a16:creationId xmlns:a16="http://schemas.microsoft.com/office/drawing/2014/main" id="{00000000-0008-0000-0000-00002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298" name="Immagine 5297" descr="http://demaco.consob/ArchiflowWeb/images/indicator.gif">
          <a:extLst>
            <a:ext uri="{FF2B5EF4-FFF2-40B4-BE49-F238E27FC236}">
              <a16:creationId xmlns:a16="http://schemas.microsoft.com/office/drawing/2014/main" id="{00000000-0008-0000-0000-00002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99" name="Immagine 5298" descr="http://demaco.consob/ArchiflowWeb/images/indicator.gif">
          <a:extLst>
            <a:ext uri="{FF2B5EF4-FFF2-40B4-BE49-F238E27FC236}">
              <a16:creationId xmlns:a16="http://schemas.microsoft.com/office/drawing/2014/main" id="{00000000-0008-0000-0000-00002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00" name="Immagine 5299" descr="http://demaco.consob/ArchiflowWeb/images/indicator.gif">
          <a:extLst>
            <a:ext uri="{FF2B5EF4-FFF2-40B4-BE49-F238E27FC236}">
              <a16:creationId xmlns:a16="http://schemas.microsoft.com/office/drawing/2014/main" id="{00000000-0008-0000-0000-00002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01" name="Immagine 5300" descr="http://demaco.consob/ArchiflowWeb/images/indicator.gif">
          <a:extLst>
            <a:ext uri="{FF2B5EF4-FFF2-40B4-BE49-F238E27FC236}">
              <a16:creationId xmlns:a16="http://schemas.microsoft.com/office/drawing/2014/main" id="{00000000-0008-0000-0000-00002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02" name="Immagine 5301" descr="http://demaco.consob/ArchiflowWeb/images/indicator.gif">
          <a:extLst>
            <a:ext uri="{FF2B5EF4-FFF2-40B4-BE49-F238E27FC236}">
              <a16:creationId xmlns:a16="http://schemas.microsoft.com/office/drawing/2014/main" id="{00000000-0008-0000-0000-00002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03" name="Immagine 5302" descr="http://demaco.consob/ArchiflowWeb/images/indicator.gif">
          <a:extLst>
            <a:ext uri="{FF2B5EF4-FFF2-40B4-BE49-F238E27FC236}">
              <a16:creationId xmlns:a16="http://schemas.microsoft.com/office/drawing/2014/main" id="{00000000-0008-0000-0000-00003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04" name="Immagine 5303" descr="http://demaco.consob/ArchiflowWeb/images/indicator.gif">
          <a:extLst>
            <a:ext uri="{FF2B5EF4-FFF2-40B4-BE49-F238E27FC236}">
              <a16:creationId xmlns:a16="http://schemas.microsoft.com/office/drawing/2014/main" id="{00000000-0008-0000-0000-00003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05" name="Immagine 5304" descr="http://demaco.consob/ArchiflowWeb/images/indicator.gif">
          <a:extLst>
            <a:ext uri="{FF2B5EF4-FFF2-40B4-BE49-F238E27FC236}">
              <a16:creationId xmlns:a16="http://schemas.microsoft.com/office/drawing/2014/main" id="{00000000-0008-0000-0000-00003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06" name="Immagine 5305" descr="http://demaco.consob/ArchiflowWeb/images/indicator.gif">
          <a:extLst>
            <a:ext uri="{FF2B5EF4-FFF2-40B4-BE49-F238E27FC236}">
              <a16:creationId xmlns:a16="http://schemas.microsoft.com/office/drawing/2014/main" id="{00000000-0008-0000-0000-00003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07" name="Immagine 5306" descr="http://demaco.consob/ArchiflowWeb/images/indicator.gif">
          <a:extLst>
            <a:ext uri="{FF2B5EF4-FFF2-40B4-BE49-F238E27FC236}">
              <a16:creationId xmlns:a16="http://schemas.microsoft.com/office/drawing/2014/main" id="{00000000-0008-0000-0000-00003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08" name="Immagine 5307" descr="http://demaco.consob/ArchiflowWeb/images/indicator.gif">
          <a:extLst>
            <a:ext uri="{FF2B5EF4-FFF2-40B4-BE49-F238E27FC236}">
              <a16:creationId xmlns:a16="http://schemas.microsoft.com/office/drawing/2014/main" id="{00000000-0008-0000-0000-00003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09" name="Immagine 5308" descr="http://demaco.consob/ArchiflowWeb/images/indicator.gif">
          <a:extLst>
            <a:ext uri="{FF2B5EF4-FFF2-40B4-BE49-F238E27FC236}">
              <a16:creationId xmlns:a16="http://schemas.microsoft.com/office/drawing/2014/main" id="{00000000-0008-0000-0000-00003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10" name="Immagine 5309" descr="http://demaco.consob/ArchiflowWeb/images/indicator.gif">
          <a:extLst>
            <a:ext uri="{FF2B5EF4-FFF2-40B4-BE49-F238E27FC236}">
              <a16:creationId xmlns:a16="http://schemas.microsoft.com/office/drawing/2014/main" id="{00000000-0008-0000-0000-00003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11" name="Immagine 5310" descr="http://demaco.consob/ArchiflowWeb/images/indicator.gif">
          <a:extLst>
            <a:ext uri="{FF2B5EF4-FFF2-40B4-BE49-F238E27FC236}">
              <a16:creationId xmlns:a16="http://schemas.microsoft.com/office/drawing/2014/main" id="{00000000-0008-0000-0000-00003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12" name="Immagine 5311" descr="http://demaco.consob/ArchiflowWeb/images/indicator.gif">
          <a:extLst>
            <a:ext uri="{FF2B5EF4-FFF2-40B4-BE49-F238E27FC236}">
              <a16:creationId xmlns:a16="http://schemas.microsoft.com/office/drawing/2014/main" id="{00000000-0008-0000-0000-00003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13" name="Immagine 5312" descr="http://demaco.consob/ArchiflowWeb/images/indicator.gif">
          <a:extLst>
            <a:ext uri="{FF2B5EF4-FFF2-40B4-BE49-F238E27FC236}">
              <a16:creationId xmlns:a16="http://schemas.microsoft.com/office/drawing/2014/main" id="{00000000-0008-0000-0000-00003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14" name="Immagine 5313" descr="http://demaco.consob/ArchiflowWeb/images/indicator.gif">
          <a:extLst>
            <a:ext uri="{FF2B5EF4-FFF2-40B4-BE49-F238E27FC236}">
              <a16:creationId xmlns:a16="http://schemas.microsoft.com/office/drawing/2014/main" id="{00000000-0008-0000-0000-00003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15" name="Immagine 5314" descr="http://demaco.consob/ArchiflowWeb/images/indicator.gif">
          <a:extLst>
            <a:ext uri="{FF2B5EF4-FFF2-40B4-BE49-F238E27FC236}">
              <a16:creationId xmlns:a16="http://schemas.microsoft.com/office/drawing/2014/main" id="{00000000-0008-0000-0000-00003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16" name="Immagine 5315" descr="http://demaco.consob/ArchiflowWeb/images/indicator.gif">
          <a:extLst>
            <a:ext uri="{FF2B5EF4-FFF2-40B4-BE49-F238E27FC236}">
              <a16:creationId xmlns:a16="http://schemas.microsoft.com/office/drawing/2014/main" id="{00000000-0008-0000-0000-00003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17" name="Immagine 5316" descr="http://demaco.consob/ArchiflowWeb/images/indicator.gif">
          <a:extLst>
            <a:ext uri="{FF2B5EF4-FFF2-40B4-BE49-F238E27FC236}">
              <a16:creationId xmlns:a16="http://schemas.microsoft.com/office/drawing/2014/main" id="{00000000-0008-0000-0000-00003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18" name="Immagine 5317" descr="http://demaco.consob/ArchiflowWeb/images/indicator.gif">
          <a:extLst>
            <a:ext uri="{FF2B5EF4-FFF2-40B4-BE49-F238E27FC236}">
              <a16:creationId xmlns:a16="http://schemas.microsoft.com/office/drawing/2014/main" id="{00000000-0008-0000-0000-00003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19" name="Immagine 5318" descr="http://demaco.consob/ArchiflowWeb/images/indicator.gif">
          <a:extLst>
            <a:ext uri="{FF2B5EF4-FFF2-40B4-BE49-F238E27FC236}">
              <a16:creationId xmlns:a16="http://schemas.microsoft.com/office/drawing/2014/main" id="{00000000-0008-0000-0000-00004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20" name="Immagine 5319" descr="http://demaco.consob/ArchiflowWeb/images/indicator.gif">
          <a:extLst>
            <a:ext uri="{FF2B5EF4-FFF2-40B4-BE49-F238E27FC236}">
              <a16:creationId xmlns:a16="http://schemas.microsoft.com/office/drawing/2014/main" id="{00000000-0008-0000-0000-00004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21" name="Immagine 5320" descr="http://demaco.consob/ArchiflowWeb/images/indicator.gif">
          <a:extLst>
            <a:ext uri="{FF2B5EF4-FFF2-40B4-BE49-F238E27FC236}">
              <a16:creationId xmlns:a16="http://schemas.microsoft.com/office/drawing/2014/main" id="{00000000-0008-0000-0000-00004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22" name="Immagine 5321" descr="http://demaco.consob/ArchiflowWeb/images/indicator.gif">
          <a:extLst>
            <a:ext uri="{FF2B5EF4-FFF2-40B4-BE49-F238E27FC236}">
              <a16:creationId xmlns:a16="http://schemas.microsoft.com/office/drawing/2014/main" id="{00000000-0008-0000-0000-00004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23" name="Immagine 5322" descr="http://demaco.consob/ArchiflowWeb/images/indicator.gif">
          <a:extLst>
            <a:ext uri="{FF2B5EF4-FFF2-40B4-BE49-F238E27FC236}">
              <a16:creationId xmlns:a16="http://schemas.microsoft.com/office/drawing/2014/main" id="{00000000-0008-0000-0000-00004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24" name="Immagine 5323" descr="http://demaco.consob/ArchiflowWeb/images/indicator.gif">
          <a:extLst>
            <a:ext uri="{FF2B5EF4-FFF2-40B4-BE49-F238E27FC236}">
              <a16:creationId xmlns:a16="http://schemas.microsoft.com/office/drawing/2014/main" id="{00000000-0008-0000-0000-00004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25" name="Immagine 5324" descr="http://demaco.consob/ArchiflowWeb/images/indicator.gif">
          <a:extLst>
            <a:ext uri="{FF2B5EF4-FFF2-40B4-BE49-F238E27FC236}">
              <a16:creationId xmlns:a16="http://schemas.microsoft.com/office/drawing/2014/main" id="{00000000-0008-0000-0000-00004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26" name="Immagine 5325" descr="http://demaco.consob/ArchiflowWeb/images/indicator.gif">
          <a:extLst>
            <a:ext uri="{FF2B5EF4-FFF2-40B4-BE49-F238E27FC236}">
              <a16:creationId xmlns:a16="http://schemas.microsoft.com/office/drawing/2014/main" id="{00000000-0008-0000-0000-00004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27" name="Immagine 5326" descr="http://demaco.consob/ArchiflowWeb/images/indicator.gif">
          <a:extLst>
            <a:ext uri="{FF2B5EF4-FFF2-40B4-BE49-F238E27FC236}">
              <a16:creationId xmlns:a16="http://schemas.microsoft.com/office/drawing/2014/main" id="{00000000-0008-0000-0000-00004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28" name="Immagine 5327" descr="http://demaco.consob/ArchiflowWeb/images/indicator.gif">
          <a:extLst>
            <a:ext uri="{FF2B5EF4-FFF2-40B4-BE49-F238E27FC236}">
              <a16:creationId xmlns:a16="http://schemas.microsoft.com/office/drawing/2014/main" id="{00000000-0008-0000-0000-00004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29" name="Immagine 5328" descr="http://demaco.consob/ArchiflowWeb/images/indicator.gif">
          <a:extLst>
            <a:ext uri="{FF2B5EF4-FFF2-40B4-BE49-F238E27FC236}">
              <a16:creationId xmlns:a16="http://schemas.microsoft.com/office/drawing/2014/main" id="{00000000-0008-0000-0000-00004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30" name="Immagine 5329" descr="http://demaco.consob/ArchiflowWeb/images/indicator.gif">
          <a:extLst>
            <a:ext uri="{FF2B5EF4-FFF2-40B4-BE49-F238E27FC236}">
              <a16:creationId xmlns:a16="http://schemas.microsoft.com/office/drawing/2014/main" id="{00000000-0008-0000-0000-00004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31" name="Immagine 5330" descr="http://demaco.consob/ArchiflowWeb/images/indicator.gif">
          <a:extLst>
            <a:ext uri="{FF2B5EF4-FFF2-40B4-BE49-F238E27FC236}">
              <a16:creationId xmlns:a16="http://schemas.microsoft.com/office/drawing/2014/main" id="{00000000-0008-0000-0000-00004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32" name="Immagine 5331" descr="http://demaco.consob/ArchiflowWeb/images/indicator.gif">
          <a:extLst>
            <a:ext uri="{FF2B5EF4-FFF2-40B4-BE49-F238E27FC236}">
              <a16:creationId xmlns:a16="http://schemas.microsoft.com/office/drawing/2014/main" id="{00000000-0008-0000-0000-00004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33" name="Immagine 5332" descr="http://demaco.consob/ArchiflowWeb/images/indicator.gif">
          <a:extLst>
            <a:ext uri="{FF2B5EF4-FFF2-40B4-BE49-F238E27FC236}">
              <a16:creationId xmlns:a16="http://schemas.microsoft.com/office/drawing/2014/main" id="{00000000-0008-0000-0000-00004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34" name="Immagine 5333" descr="http://demaco.consob/ArchiflowWeb/images/indicator.gif">
          <a:extLst>
            <a:ext uri="{FF2B5EF4-FFF2-40B4-BE49-F238E27FC236}">
              <a16:creationId xmlns:a16="http://schemas.microsoft.com/office/drawing/2014/main" id="{00000000-0008-0000-0000-00004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35" name="Immagine 5334" descr="http://demaco.consob/ArchiflowWeb/images/indicator.gif">
          <a:extLst>
            <a:ext uri="{FF2B5EF4-FFF2-40B4-BE49-F238E27FC236}">
              <a16:creationId xmlns:a16="http://schemas.microsoft.com/office/drawing/2014/main" id="{00000000-0008-0000-0000-00005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36" name="Immagine 5335" descr="http://demaco.consob/ArchiflowWeb/images/indicator.gif">
          <a:extLst>
            <a:ext uri="{FF2B5EF4-FFF2-40B4-BE49-F238E27FC236}">
              <a16:creationId xmlns:a16="http://schemas.microsoft.com/office/drawing/2014/main" id="{00000000-0008-0000-0000-00005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37" name="Immagine 5336" descr="http://demaco.consob/ArchiflowWeb/images/indicator.gif">
          <a:extLst>
            <a:ext uri="{FF2B5EF4-FFF2-40B4-BE49-F238E27FC236}">
              <a16:creationId xmlns:a16="http://schemas.microsoft.com/office/drawing/2014/main" id="{00000000-0008-0000-0000-00005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38" name="Immagine 5337" descr="http://demaco.consob/ArchiflowWeb/images/indicator.gif">
          <a:extLst>
            <a:ext uri="{FF2B5EF4-FFF2-40B4-BE49-F238E27FC236}">
              <a16:creationId xmlns:a16="http://schemas.microsoft.com/office/drawing/2014/main" id="{00000000-0008-0000-0000-00005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39" name="Immagine 5338" descr="http://demaco.consob/ArchiflowWeb/images/indicator.gif">
          <a:extLst>
            <a:ext uri="{FF2B5EF4-FFF2-40B4-BE49-F238E27FC236}">
              <a16:creationId xmlns:a16="http://schemas.microsoft.com/office/drawing/2014/main" id="{00000000-0008-0000-0000-00005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40" name="Immagine 5339" descr="http://demaco.consob/ArchiflowWeb/images/indicator.gif">
          <a:extLst>
            <a:ext uri="{FF2B5EF4-FFF2-40B4-BE49-F238E27FC236}">
              <a16:creationId xmlns:a16="http://schemas.microsoft.com/office/drawing/2014/main" id="{00000000-0008-0000-0000-00005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41" name="Immagine 5340" descr="http://demaco.consob/ArchiflowWeb/images/indicator.gif">
          <a:extLst>
            <a:ext uri="{FF2B5EF4-FFF2-40B4-BE49-F238E27FC236}">
              <a16:creationId xmlns:a16="http://schemas.microsoft.com/office/drawing/2014/main" id="{00000000-0008-0000-0000-00005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42" name="Immagine 5341" descr="http://demaco.consob/ArchiflowWeb/images/indicator.gif">
          <a:extLst>
            <a:ext uri="{FF2B5EF4-FFF2-40B4-BE49-F238E27FC236}">
              <a16:creationId xmlns:a16="http://schemas.microsoft.com/office/drawing/2014/main" id="{00000000-0008-0000-0000-00005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43" name="Immagine 5342" descr="http://demaco.consob/ArchiflowWeb/images/indicator.gif">
          <a:extLst>
            <a:ext uri="{FF2B5EF4-FFF2-40B4-BE49-F238E27FC236}">
              <a16:creationId xmlns:a16="http://schemas.microsoft.com/office/drawing/2014/main" id="{00000000-0008-0000-0000-00005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44" name="Immagine 5343" descr="http://demaco.consob/ArchiflowWeb/images/indicator.gif">
          <a:extLst>
            <a:ext uri="{FF2B5EF4-FFF2-40B4-BE49-F238E27FC236}">
              <a16:creationId xmlns:a16="http://schemas.microsoft.com/office/drawing/2014/main" id="{00000000-0008-0000-0000-00005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45" name="Immagine 5344" descr="http://demaco.consob/ArchiflowWeb/images/indicator.gif">
          <a:extLst>
            <a:ext uri="{FF2B5EF4-FFF2-40B4-BE49-F238E27FC236}">
              <a16:creationId xmlns:a16="http://schemas.microsoft.com/office/drawing/2014/main" id="{00000000-0008-0000-0000-00005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46" name="Immagine 5345" descr="http://demaco.consob/ArchiflowWeb/images/indicator.gif">
          <a:extLst>
            <a:ext uri="{FF2B5EF4-FFF2-40B4-BE49-F238E27FC236}">
              <a16:creationId xmlns:a16="http://schemas.microsoft.com/office/drawing/2014/main" id="{00000000-0008-0000-0000-00005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47" name="Immagine 5346" descr="http://demaco.consob/ArchiflowWeb/images/indicator.gif">
          <a:extLst>
            <a:ext uri="{FF2B5EF4-FFF2-40B4-BE49-F238E27FC236}">
              <a16:creationId xmlns:a16="http://schemas.microsoft.com/office/drawing/2014/main" id="{00000000-0008-0000-0000-00005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48" name="Immagine 5347" descr="http://demaco.consob/ArchiflowWeb/images/indicator.gif">
          <a:extLst>
            <a:ext uri="{FF2B5EF4-FFF2-40B4-BE49-F238E27FC236}">
              <a16:creationId xmlns:a16="http://schemas.microsoft.com/office/drawing/2014/main" id="{00000000-0008-0000-0000-00005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49" name="Immagine 5348" descr="http://demaco.consob/ArchiflowWeb/images/indicator.gif">
          <a:extLst>
            <a:ext uri="{FF2B5EF4-FFF2-40B4-BE49-F238E27FC236}">
              <a16:creationId xmlns:a16="http://schemas.microsoft.com/office/drawing/2014/main" id="{00000000-0008-0000-0000-00005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50" name="Immagine 5349" descr="http://demaco.consob/ArchiflowWeb/images/indicator.gif">
          <a:extLst>
            <a:ext uri="{FF2B5EF4-FFF2-40B4-BE49-F238E27FC236}">
              <a16:creationId xmlns:a16="http://schemas.microsoft.com/office/drawing/2014/main" id="{00000000-0008-0000-0000-00005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51" name="Immagine 5350" descr="http://demaco.consob/ArchiflowWeb/images/indicator.gif">
          <a:extLst>
            <a:ext uri="{FF2B5EF4-FFF2-40B4-BE49-F238E27FC236}">
              <a16:creationId xmlns:a16="http://schemas.microsoft.com/office/drawing/2014/main" id="{00000000-0008-0000-0000-00006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52" name="Immagine 5351" descr="http://demaco.consob/ArchiflowWeb/images/indicator.gif">
          <a:extLst>
            <a:ext uri="{FF2B5EF4-FFF2-40B4-BE49-F238E27FC236}">
              <a16:creationId xmlns:a16="http://schemas.microsoft.com/office/drawing/2014/main" id="{00000000-0008-0000-0000-00006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53" name="Immagine 5352" descr="http://demaco.consob/ArchiflowWeb/images/indicator.gif">
          <a:extLst>
            <a:ext uri="{FF2B5EF4-FFF2-40B4-BE49-F238E27FC236}">
              <a16:creationId xmlns:a16="http://schemas.microsoft.com/office/drawing/2014/main" id="{00000000-0008-0000-0000-00006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54" name="Immagine 5353" descr="http://demaco.consob/ArchiflowWeb/images/indicator.gif">
          <a:extLst>
            <a:ext uri="{FF2B5EF4-FFF2-40B4-BE49-F238E27FC236}">
              <a16:creationId xmlns:a16="http://schemas.microsoft.com/office/drawing/2014/main" id="{00000000-0008-0000-0000-00006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55" name="Immagine 5354" descr="http://demaco.consob/ArchiflowWeb/images/indicator.gif">
          <a:extLst>
            <a:ext uri="{FF2B5EF4-FFF2-40B4-BE49-F238E27FC236}">
              <a16:creationId xmlns:a16="http://schemas.microsoft.com/office/drawing/2014/main" id="{00000000-0008-0000-0000-00006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56" name="Immagine 5355" descr="http://demaco.consob/ArchiflowWeb/images/indicator.gif">
          <a:extLst>
            <a:ext uri="{FF2B5EF4-FFF2-40B4-BE49-F238E27FC236}">
              <a16:creationId xmlns:a16="http://schemas.microsoft.com/office/drawing/2014/main" id="{00000000-0008-0000-0000-00006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57" name="Immagine 5356" descr="http://demaco.consob/ArchiflowWeb/images/indicator.gif">
          <a:extLst>
            <a:ext uri="{FF2B5EF4-FFF2-40B4-BE49-F238E27FC236}">
              <a16:creationId xmlns:a16="http://schemas.microsoft.com/office/drawing/2014/main" id="{00000000-0008-0000-0000-00006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58" name="Immagine 5357" descr="http://demaco.consob/ArchiflowWeb/images/indicator.gif">
          <a:extLst>
            <a:ext uri="{FF2B5EF4-FFF2-40B4-BE49-F238E27FC236}">
              <a16:creationId xmlns:a16="http://schemas.microsoft.com/office/drawing/2014/main" id="{00000000-0008-0000-0000-00006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59" name="Immagine 5358" descr="http://demaco.consob/ArchiflowWeb/images/indicator.gif">
          <a:extLst>
            <a:ext uri="{FF2B5EF4-FFF2-40B4-BE49-F238E27FC236}">
              <a16:creationId xmlns:a16="http://schemas.microsoft.com/office/drawing/2014/main" id="{00000000-0008-0000-0000-00006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60" name="Immagine 5359" descr="http://demaco.consob/ArchiflowWeb/images/indicator.gif">
          <a:extLst>
            <a:ext uri="{FF2B5EF4-FFF2-40B4-BE49-F238E27FC236}">
              <a16:creationId xmlns:a16="http://schemas.microsoft.com/office/drawing/2014/main" id="{00000000-0008-0000-0000-00006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61" name="Immagine 5360" descr="http://demaco.consob/ArchiflowWeb/images/indicator.gif">
          <a:extLst>
            <a:ext uri="{FF2B5EF4-FFF2-40B4-BE49-F238E27FC236}">
              <a16:creationId xmlns:a16="http://schemas.microsoft.com/office/drawing/2014/main" id="{00000000-0008-0000-0000-00006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62" name="Immagine 5361" descr="http://demaco.consob/ArchiflowWeb/images/indicator.gif">
          <a:extLst>
            <a:ext uri="{FF2B5EF4-FFF2-40B4-BE49-F238E27FC236}">
              <a16:creationId xmlns:a16="http://schemas.microsoft.com/office/drawing/2014/main" id="{00000000-0008-0000-0000-00006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63" name="Immagine 5362" descr="http://demaco.consob/ArchiflowWeb/images/indicator.gif">
          <a:extLst>
            <a:ext uri="{FF2B5EF4-FFF2-40B4-BE49-F238E27FC236}">
              <a16:creationId xmlns:a16="http://schemas.microsoft.com/office/drawing/2014/main" id="{00000000-0008-0000-0000-00006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64" name="Immagine 5363" descr="http://demaco.consob/ArchiflowWeb/images/indicator.gif">
          <a:extLst>
            <a:ext uri="{FF2B5EF4-FFF2-40B4-BE49-F238E27FC236}">
              <a16:creationId xmlns:a16="http://schemas.microsoft.com/office/drawing/2014/main" id="{00000000-0008-0000-0000-00006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65" name="Immagine 5364" descr="http://demaco.consob/ArchiflowWeb/images/indicator.gif">
          <a:extLst>
            <a:ext uri="{FF2B5EF4-FFF2-40B4-BE49-F238E27FC236}">
              <a16:creationId xmlns:a16="http://schemas.microsoft.com/office/drawing/2014/main" id="{00000000-0008-0000-0000-00006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66" name="Immagine 5365" descr="http://demaco.consob/ArchiflowWeb/images/indicator.gif">
          <a:extLst>
            <a:ext uri="{FF2B5EF4-FFF2-40B4-BE49-F238E27FC236}">
              <a16:creationId xmlns:a16="http://schemas.microsoft.com/office/drawing/2014/main" id="{00000000-0008-0000-0000-00006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487</xdr:row>
      <xdr:rowOff>0</xdr:rowOff>
    </xdr:from>
    <xdr:to>
      <xdr:col>11</xdr:col>
      <xdr:colOff>152400</xdr:colOff>
      <xdr:row>487</xdr:row>
      <xdr:rowOff>152400</xdr:rowOff>
    </xdr:to>
    <xdr:pic>
      <xdr:nvPicPr>
        <xdr:cNvPr id="5367" name="Immagine 5366" descr="http://demaco.consob/ArchiflowWeb/images/indicator.gif">
          <a:extLst>
            <a:ext uri="{FF2B5EF4-FFF2-40B4-BE49-F238E27FC236}">
              <a16:creationId xmlns:a16="http://schemas.microsoft.com/office/drawing/2014/main" id="{00000000-0008-0000-0000-000070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487</xdr:row>
      <xdr:rowOff>0</xdr:rowOff>
    </xdr:from>
    <xdr:ext cx="152400" cy="152400"/>
    <xdr:pic>
      <xdr:nvPicPr>
        <xdr:cNvPr id="5368" name="Immagine 5367" descr="http://demaco.consob/ArchiflowWeb/images/indicator.gif">
          <a:extLst>
            <a:ext uri="{FF2B5EF4-FFF2-40B4-BE49-F238E27FC236}">
              <a16:creationId xmlns:a16="http://schemas.microsoft.com/office/drawing/2014/main" id="{00000000-0008-0000-0000-000071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69" name="Immagine 5368" descr="http://demaco.consob/ArchiflowWeb/images/indicator.gif">
          <a:extLst>
            <a:ext uri="{FF2B5EF4-FFF2-40B4-BE49-F238E27FC236}">
              <a16:creationId xmlns:a16="http://schemas.microsoft.com/office/drawing/2014/main" id="{00000000-0008-0000-0000-000072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70" name="Immagine 5369" descr="http://demaco.consob/ArchiflowWeb/images/indicator.gif">
          <a:extLst>
            <a:ext uri="{FF2B5EF4-FFF2-40B4-BE49-F238E27FC236}">
              <a16:creationId xmlns:a16="http://schemas.microsoft.com/office/drawing/2014/main" id="{00000000-0008-0000-0000-000073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71" name="Immagine 5370" descr="http://demaco.consob/ArchiflowWeb/images/indicator.gif">
          <a:extLst>
            <a:ext uri="{FF2B5EF4-FFF2-40B4-BE49-F238E27FC236}">
              <a16:creationId xmlns:a16="http://schemas.microsoft.com/office/drawing/2014/main" id="{00000000-0008-0000-0000-000074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72" name="Immagine 5371" descr="http://demaco.consob/ArchiflowWeb/images/indicator.gif">
          <a:extLst>
            <a:ext uri="{FF2B5EF4-FFF2-40B4-BE49-F238E27FC236}">
              <a16:creationId xmlns:a16="http://schemas.microsoft.com/office/drawing/2014/main" id="{00000000-0008-0000-0000-000075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73" name="Immagine 5372" descr="http://demaco.consob/ArchiflowWeb/images/indicator.gif">
          <a:extLst>
            <a:ext uri="{FF2B5EF4-FFF2-40B4-BE49-F238E27FC236}">
              <a16:creationId xmlns:a16="http://schemas.microsoft.com/office/drawing/2014/main" id="{00000000-0008-0000-0000-00007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74" name="Immagine 5373" descr="http://demaco.consob/ArchiflowWeb/images/indicator.gif">
          <a:extLst>
            <a:ext uri="{FF2B5EF4-FFF2-40B4-BE49-F238E27FC236}">
              <a16:creationId xmlns:a16="http://schemas.microsoft.com/office/drawing/2014/main" id="{00000000-0008-0000-0000-00007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75" name="Immagine 5374" descr="http://demaco.consob/ArchiflowWeb/images/indicator.gif">
          <a:extLst>
            <a:ext uri="{FF2B5EF4-FFF2-40B4-BE49-F238E27FC236}">
              <a16:creationId xmlns:a16="http://schemas.microsoft.com/office/drawing/2014/main" id="{00000000-0008-0000-0000-00007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76" name="Immagine 5375" descr="http://demaco.consob/ArchiflowWeb/images/indicator.gif">
          <a:extLst>
            <a:ext uri="{FF2B5EF4-FFF2-40B4-BE49-F238E27FC236}">
              <a16:creationId xmlns:a16="http://schemas.microsoft.com/office/drawing/2014/main" id="{00000000-0008-0000-0000-00007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77" name="Immagine 5376" descr="http://demaco.consob/ArchiflowWeb/images/indicator.gif">
          <a:extLst>
            <a:ext uri="{FF2B5EF4-FFF2-40B4-BE49-F238E27FC236}">
              <a16:creationId xmlns:a16="http://schemas.microsoft.com/office/drawing/2014/main" id="{00000000-0008-0000-0000-00007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78" name="Immagine 5377" descr="http://demaco.consob/ArchiflowWeb/images/indicator.gif">
          <a:extLst>
            <a:ext uri="{FF2B5EF4-FFF2-40B4-BE49-F238E27FC236}">
              <a16:creationId xmlns:a16="http://schemas.microsoft.com/office/drawing/2014/main" id="{00000000-0008-0000-0000-00007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79" name="Immagine 5378" descr="http://demaco.consob/ArchiflowWeb/images/indicator.gif">
          <a:extLst>
            <a:ext uri="{FF2B5EF4-FFF2-40B4-BE49-F238E27FC236}">
              <a16:creationId xmlns:a16="http://schemas.microsoft.com/office/drawing/2014/main" id="{00000000-0008-0000-0000-00007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80" name="Immagine 5379" descr="http://demaco.consob/ArchiflowWeb/images/indicator.gif">
          <a:extLst>
            <a:ext uri="{FF2B5EF4-FFF2-40B4-BE49-F238E27FC236}">
              <a16:creationId xmlns:a16="http://schemas.microsoft.com/office/drawing/2014/main" id="{00000000-0008-0000-0000-00007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81" name="Immagine 5380" descr="http://demaco.consob/ArchiflowWeb/images/indicator.gif">
          <a:extLst>
            <a:ext uri="{FF2B5EF4-FFF2-40B4-BE49-F238E27FC236}">
              <a16:creationId xmlns:a16="http://schemas.microsoft.com/office/drawing/2014/main" id="{00000000-0008-0000-0000-00007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82" name="Immagine 5381" descr="http://demaco.consob/ArchiflowWeb/images/indicator.gif">
          <a:extLst>
            <a:ext uri="{FF2B5EF4-FFF2-40B4-BE49-F238E27FC236}">
              <a16:creationId xmlns:a16="http://schemas.microsoft.com/office/drawing/2014/main" id="{00000000-0008-0000-0000-00007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83" name="Immagine 5382" descr="http://demaco.consob/ArchiflowWeb/images/indicator.gif">
          <a:extLst>
            <a:ext uri="{FF2B5EF4-FFF2-40B4-BE49-F238E27FC236}">
              <a16:creationId xmlns:a16="http://schemas.microsoft.com/office/drawing/2014/main" id="{00000000-0008-0000-0000-00008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84" name="Immagine 5383" descr="http://demaco.consob/ArchiflowWeb/images/indicator.gif">
          <a:extLst>
            <a:ext uri="{FF2B5EF4-FFF2-40B4-BE49-F238E27FC236}">
              <a16:creationId xmlns:a16="http://schemas.microsoft.com/office/drawing/2014/main" id="{00000000-0008-0000-0000-00008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85" name="Immagine 5384" descr="http://demaco.consob/ArchiflowWeb/images/indicator.gif">
          <a:extLst>
            <a:ext uri="{FF2B5EF4-FFF2-40B4-BE49-F238E27FC236}">
              <a16:creationId xmlns:a16="http://schemas.microsoft.com/office/drawing/2014/main" id="{00000000-0008-0000-0000-00008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86" name="Immagine 5385" descr="http://demaco.consob/ArchiflowWeb/images/indicator.gif">
          <a:extLst>
            <a:ext uri="{FF2B5EF4-FFF2-40B4-BE49-F238E27FC236}">
              <a16:creationId xmlns:a16="http://schemas.microsoft.com/office/drawing/2014/main" id="{00000000-0008-0000-0000-00008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87" name="Immagine 5386" descr="http://demaco.consob/ArchiflowWeb/images/indicator.gif">
          <a:extLst>
            <a:ext uri="{FF2B5EF4-FFF2-40B4-BE49-F238E27FC236}">
              <a16:creationId xmlns:a16="http://schemas.microsoft.com/office/drawing/2014/main" id="{00000000-0008-0000-0000-00008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88" name="Immagine 5387" descr="http://demaco.consob/ArchiflowWeb/images/indicator.gif">
          <a:extLst>
            <a:ext uri="{FF2B5EF4-FFF2-40B4-BE49-F238E27FC236}">
              <a16:creationId xmlns:a16="http://schemas.microsoft.com/office/drawing/2014/main" id="{00000000-0008-0000-0000-00008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89" name="Immagine 5388" descr="http://demaco.consob/ArchiflowWeb/images/indicator.gif">
          <a:extLst>
            <a:ext uri="{FF2B5EF4-FFF2-40B4-BE49-F238E27FC236}">
              <a16:creationId xmlns:a16="http://schemas.microsoft.com/office/drawing/2014/main" id="{00000000-0008-0000-0000-00008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90" name="Immagine 5389" descr="http://demaco.consob/ArchiflowWeb/images/indicator.gif">
          <a:extLst>
            <a:ext uri="{FF2B5EF4-FFF2-40B4-BE49-F238E27FC236}">
              <a16:creationId xmlns:a16="http://schemas.microsoft.com/office/drawing/2014/main" id="{00000000-0008-0000-0000-00008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91" name="Immagine 5390" descr="http://demaco.consob/ArchiflowWeb/images/indicator.gif">
          <a:extLst>
            <a:ext uri="{FF2B5EF4-FFF2-40B4-BE49-F238E27FC236}">
              <a16:creationId xmlns:a16="http://schemas.microsoft.com/office/drawing/2014/main" id="{00000000-0008-0000-0000-00008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92" name="Immagine 5391" descr="http://demaco.consob/ArchiflowWeb/images/indicator.gif">
          <a:extLst>
            <a:ext uri="{FF2B5EF4-FFF2-40B4-BE49-F238E27FC236}">
              <a16:creationId xmlns:a16="http://schemas.microsoft.com/office/drawing/2014/main" id="{00000000-0008-0000-0000-00008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93" name="Immagine 5392" descr="http://demaco.consob/ArchiflowWeb/images/indicator.gif">
          <a:extLst>
            <a:ext uri="{FF2B5EF4-FFF2-40B4-BE49-F238E27FC236}">
              <a16:creationId xmlns:a16="http://schemas.microsoft.com/office/drawing/2014/main" id="{00000000-0008-0000-0000-00008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94" name="Immagine 5393" descr="http://demaco.consob/ArchiflowWeb/images/indicator.gif">
          <a:extLst>
            <a:ext uri="{FF2B5EF4-FFF2-40B4-BE49-F238E27FC236}">
              <a16:creationId xmlns:a16="http://schemas.microsoft.com/office/drawing/2014/main" id="{00000000-0008-0000-0000-00008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95" name="Immagine 5394" descr="http://demaco.consob/ArchiflowWeb/images/indicator.gif">
          <a:extLst>
            <a:ext uri="{FF2B5EF4-FFF2-40B4-BE49-F238E27FC236}">
              <a16:creationId xmlns:a16="http://schemas.microsoft.com/office/drawing/2014/main" id="{00000000-0008-0000-0000-00008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96" name="Immagine 5395" descr="http://demaco.consob/ArchiflowWeb/images/indicator.gif">
          <a:extLst>
            <a:ext uri="{FF2B5EF4-FFF2-40B4-BE49-F238E27FC236}">
              <a16:creationId xmlns:a16="http://schemas.microsoft.com/office/drawing/2014/main" id="{00000000-0008-0000-0000-00008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97" name="Immagine 5396" descr="http://demaco.consob/ArchiflowWeb/images/indicator.gif">
          <a:extLst>
            <a:ext uri="{FF2B5EF4-FFF2-40B4-BE49-F238E27FC236}">
              <a16:creationId xmlns:a16="http://schemas.microsoft.com/office/drawing/2014/main" id="{00000000-0008-0000-0000-00008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398" name="Immagine 5397" descr="http://demaco.consob/ArchiflowWeb/images/indicator.gif">
          <a:extLst>
            <a:ext uri="{FF2B5EF4-FFF2-40B4-BE49-F238E27FC236}">
              <a16:creationId xmlns:a16="http://schemas.microsoft.com/office/drawing/2014/main" id="{00000000-0008-0000-0000-00008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99" name="Immagine 5398" descr="http://demaco.consob/ArchiflowWeb/images/indicator.gif">
          <a:extLst>
            <a:ext uri="{FF2B5EF4-FFF2-40B4-BE49-F238E27FC236}">
              <a16:creationId xmlns:a16="http://schemas.microsoft.com/office/drawing/2014/main" id="{00000000-0008-0000-0000-00009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00" name="Immagine 5399" descr="http://demaco.consob/ArchiflowWeb/images/indicator.gif">
          <a:extLst>
            <a:ext uri="{FF2B5EF4-FFF2-40B4-BE49-F238E27FC236}">
              <a16:creationId xmlns:a16="http://schemas.microsoft.com/office/drawing/2014/main" id="{00000000-0008-0000-0000-00009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01" name="Immagine 5400" descr="http://demaco.consob/ArchiflowWeb/images/indicator.gif">
          <a:extLst>
            <a:ext uri="{FF2B5EF4-FFF2-40B4-BE49-F238E27FC236}">
              <a16:creationId xmlns:a16="http://schemas.microsoft.com/office/drawing/2014/main" id="{00000000-0008-0000-0000-00009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02" name="Immagine 5401" descr="http://demaco.consob/ArchiflowWeb/images/indicator.gif">
          <a:extLst>
            <a:ext uri="{FF2B5EF4-FFF2-40B4-BE49-F238E27FC236}">
              <a16:creationId xmlns:a16="http://schemas.microsoft.com/office/drawing/2014/main" id="{00000000-0008-0000-0000-00009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03" name="Immagine 5402" descr="http://demaco.consob/ArchiflowWeb/images/indicator.gif">
          <a:extLst>
            <a:ext uri="{FF2B5EF4-FFF2-40B4-BE49-F238E27FC236}">
              <a16:creationId xmlns:a16="http://schemas.microsoft.com/office/drawing/2014/main" id="{00000000-0008-0000-0000-00009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04" name="Immagine 5403" descr="http://demaco.consob/ArchiflowWeb/images/indicator.gif">
          <a:extLst>
            <a:ext uri="{FF2B5EF4-FFF2-40B4-BE49-F238E27FC236}">
              <a16:creationId xmlns:a16="http://schemas.microsoft.com/office/drawing/2014/main" id="{00000000-0008-0000-0000-00009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05" name="Immagine 5404" descr="http://demaco.consob/ArchiflowWeb/images/indicator.gif">
          <a:extLst>
            <a:ext uri="{FF2B5EF4-FFF2-40B4-BE49-F238E27FC236}">
              <a16:creationId xmlns:a16="http://schemas.microsoft.com/office/drawing/2014/main" id="{00000000-0008-0000-0000-00009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06" name="Immagine 5405" descr="http://demaco.consob/ArchiflowWeb/images/indicator.gif">
          <a:extLst>
            <a:ext uri="{FF2B5EF4-FFF2-40B4-BE49-F238E27FC236}">
              <a16:creationId xmlns:a16="http://schemas.microsoft.com/office/drawing/2014/main" id="{00000000-0008-0000-0000-00009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07" name="Immagine 5406" descr="http://demaco.consob/ArchiflowWeb/images/indicator.gif">
          <a:extLst>
            <a:ext uri="{FF2B5EF4-FFF2-40B4-BE49-F238E27FC236}">
              <a16:creationId xmlns:a16="http://schemas.microsoft.com/office/drawing/2014/main" id="{00000000-0008-0000-0000-00009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08" name="Immagine 5407" descr="http://demaco.consob/ArchiflowWeb/images/indicator.gif">
          <a:extLst>
            <a:ext uri="{FF2B5EF4-FFF2-40B4-BE49-F238E27FC236}">
              <a16:creationId xmlns:a16="http://schemas.microsoft.com/office/drawing/2014/main" id="{00000000-0008-0000-0000-00009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09" name="Immagine 5408" descr="http://demaco.consob/ArchiflowWeb/images/indicator.gif">
          <a:extLst>
            <a:ext uri="{FF2B5EF4-FFF2-40B4-BE49-F238E27FC236}">
              <a16:creationId xmlns:a16="http://schemas.microsoft.com/office/drawing/2014/main" id="{00000000-0008-0000-0000-00009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10" name="Immagine 5409" descr="http://demaco.consob/ArchiflowWeb/images/indicator.gif">
          <a:extLst>
            <a:ext uri="{FF2B5EF4-FFF2-40B4-BE49-F238E27FC236}">
              <a16:creationId xmlns:a16="http://schemas.microsoft.com/office/drawing/2014/main" id="{00000000-0008-0000-0000-00009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11" name="Immagine 5410" descr="http://demaco.consob/ArchiflowWeb/images/indicator.gif">
          <a:extLst>
            <a:ext uri="{FF2B5EF4-FFF2-40B4-BE49-F238E27FC236}">
              <a16:creationId xmlns:a16="http://schemas.microsoft.com/office/drawing/2014/main" id="{00000000-0008-0000-0000-00009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12" name="Immagine 5411" descr="http://demaco.consob/ArchiflowWeb/images/indicator.gif">
          <a:extLst>
            <a:ext uri="{FF2B5EF4-FFF2-40B4-BE49-F238E27FC236}">
              <a16:creationId xmlns:a16="http://schemas.microsoft.com/office/drawing/2014/main" id="{00000000-0008-0000-0000-00009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13" name="Immagine 5412" descr="http://demaco.consob/ArchiflowWeb/images/indicator.gif">
          <a:extLst>
            <a:ext uri="{FF2B5EF4-FFF2-40B4-BE49-F238E27FC236}">
              <a16:creationId xmlns:a16="http://schemas.microsoft.com/office/drawing/2014/main" id="{00000000-0008-0000-0000-00009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14" name="Immagine 5413" descr="http://demaco.consob/ArchiflowWeb/images/indicator.gif">
          <a:extLst>
            <a:ext uri="{FF2B5EF4-FFF2-40B4-BE49-F238E27FC236}">
              <a16:creationId xmlns:a16="http://schemas.microsoft.com/office/drawing/2014/main" id="{00000000-0008-0000-0000-00009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15" name="Immagine 5414" descr="http://demaco.consob/ArchiflowWeb/images/indicator.gif">
          <a:extLst>
            <a:ext uri="{FF2B5EF4-FFF2-40B4-BE49-F238E27FC236}">
              <a16:creationId xmlns:a16="http://schemas.microsoft.com/office/drawing/2014/main" id="{00000000-0008-0000-0000-0000A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16" name="Immagine 5415" descr="http://demaco.consob/ArchiflowWeb/images/indicator.gif">
          <a:extLst>
            <a:ext uri="{FF2B5EF4-FFF2-40B4-BE49-F238E27FC236}">
              <a16:creationId xmlns:a16="http://schemas.microsoft.com/office/drawing/2014/main" id="{00000000-0008-0000-0000-0000A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17" name="Immagine 5416" descr="http://demaco.consob/ArchiflowWeb/images/indicator.gif">
          <a:extLst>
            <a:ext uri="{FF2B5EF4-FFF2-40B4-BE49-F238E27FC236}">
              <a16:creationId xmlns:a16="http://schemas.microsoft.com/office/drawing/2014/main" id="{00000000-0008-0000-0000-0000A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18" name="Immagine 5417" descr="http://demaco.consob/ArchiflowWeb/images/indicator.gif">
          <a:extLst>
            <a:ext uri="{FF2B5EF4-FFF2-40B4-BE49-F238E27FC236}">
              <a16:creationId xmlns:a16="http://schemas.microsoft.com/office/drawing/2014/main" id="{00000000-0008-0000-0000-0000A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19" name="Immagine 5418" descr="http://demaco.consob/ArchiflowWeb/images/indicator.gif">
          <a:extLst>
            <a:ext uri="{FF2B5EF4-FFF2-40B4-BE49-F238E27FC236}">
              <a16:creationId xmlns:a16="http://schemas.microsoft.com/office/drawing/2014/main" id="{00000000-0008-0000-0000-0000A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20" name="Immagine 5419" descr="http://demaco.consob/ArchiflowWeb/images/indicator.gif">
          <a:extLst>
            <a:ext uri="{FF2B5EF4-FFF2-40B4-BE49-F238E27FC236}">
              <a16:creationId xmlns:a16="http://schemas.microsoft.com/office/drawing/2014/main" id="{00000000-0008-0000-0000-0000A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21" name="Immagine 5420" descr="http://demaco.consob/ArchiflowWeb/images/indicator.gif">
          <a:extLst>
            <a:ext uri="{FF2B5EF4-FFF2-40B4-BE49-F238E27FC236}">
              <a16:creationId xmlns:a16="http://schemas.microsoft.com/office/drawing/2014/main" id="{00000000-0008-0000-0000-0000A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22" name="Immagine 5421" descr="http://demaco.consob/ArchiflowWeb/images/indicator.gif">
          <a:extLst>
            <a:ext uri="{FF2B5EF4-FFF2-40B4-BE49-F238E27FC236}">
              <a16:creationId xmlns:a16="http://schemas.microsoft.com/office/drawing/2014/main" id="{00000000-0008-0000-0000-0000A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23" name="Immagine 5422" descr="http://demaco.consob/ArchiflowWeb/images/indicator.gif">
          <a:extLst>
            <a:ext uri="{FF2B5EF4-FFF2-40B4-BE49-F238E27FC236}">
              <a16:creationId xmlns:a16="http://schemas.microsoft.com/office/drawing/2014/main" id="{00000000-0008-0000-0000-0000A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24" name="Immagine 5423" descr="http://demaco.consob/ArchiflowWeb/images/indicator.gif">
          <a:extLst>
            <a:ext uri="{FF2B5EF4-FFF2-40B4-BE49-F238E27FC236}">
              <a16:creationId xmlns:a16="http://schemas.microsoft.com/office/drawing/2014/main" id="{00000000-0008-0000-0000-0000A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25" name="Immagine 5424" descr="http://demaco.consob/ArchiflowWeb/images/indicator.gif">
          <a:extLst>
            <a:ext uri="{FF2B5EF4-FFF2-40B4-BE49-F238E27FC236}">
              <a16:creationId xmlns:a16="http://schemas.microsoft.com/office/drawing/2014/main" id="{00000000-0008-0000-0000-0000A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26" name="Immagine 5425" descr="http://demaco.consob/ArchiflowWeb/images/indicator.gif">
          <a:extLst>
            <a:ext uri="{FF2B5EF4-FFF2-40B4-BE49-F238E27FC236}">
              <a16:creationId xmlns:a16="http://schemas.microsoft.com/office/drawing/2014/main" id="{00000000-0008-0000-0000-0000A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27" name="Immagine 5426" descr="http://demaco.consob/ArchiflowWeb/images/indicator.gif">
          <a:extLst>
            <a:ext uri="{FF2B5EF4-FFF2-40B4-BE49-F238E27FC236}">
              <a16:creationId xmlns:a16="http://schemas.microsoft.com/office/drawing/2014/main" id="{00000000-0008-0000-0000-0000A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28" name="Immagine 5427" descr="http://demaco.consob/ArchiflowWeb/images/indicator.gif">
          <a:extLst>
            <a:ext uri="{FF2B5EF4-FFF2-40B4-BE49-F238E27FC236}">
              <a16:creationId xmlns:a16="http://schemas.microsoft.com/office/drawing/2014/main" id="{00000000-0008-0000-0000-0000A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29" name="Immagine 5428" descr="http://demaco.consob/ArchiflowWeb/images/indicator.gif">
          <a:extLst>
            <a:ext uri="{FF2B5EF4-FFF2-40B4-BE49-F238E27FC236}">
              <a16:creationId xmlns:a16="http://schemas.microsoft.com/office/drawing/2014/main" id="{00000000-0008-0000-0000-0000A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30" name="Immagine 5429" descr="http://demaco.consob/ArchiflowWeb/images/indicator.gif">
          <a:extLst>
            <a:ext uri="{FF2B5EF4-FFF2-40B4-BE49-F238E27FC236}">
              <a16:creationId xmlns:a16="http://schemas.microsoft.com/office/drawing/2014/main" id="{00000000-0008-0000-0000-0000A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31" name="Immagine 5430" descr="http://demaco.consob/ArchiflowWeb/images/indicator.gif">
          <a:extLst>
            <a:ext uri="{FF2B5EF4-FFF2-40B4-BE49-F238E27FC236}">
              <a16:creationId xmlns:a16="http://schemas.microsoft.com/office/drawing/2014/main" id="{00000000-0008-0000-0000-0000B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32" name="Immagine 5431" descr="http://demaco.consob/ArchiflowWeb/images/indicator.gif">
          <a:extLst>
            <a:ext uri="{FF2B5EF4-FFF2-40B4-BE49-F238E27FC236}">
              <a16:creationId xmlns:a16="http://schemas.microsoft.com/office/drawing/2014/main" id="{00000000-0008-0000-0000-0000B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33" name="Immagine 5432" descr="http://demaco.consob/ArchiflowWeb/images/indicator.gif">
          <a:extLst>
            <a:ext uri="{FF2B5EF4-FFF2-40B4-BE49-F238E27FC236}">
              <a16:creationId xmlns:a16="http://schemas.microsoft.com/office/drawing/2014/main" id="{00000000-0008-0000-0000-0000B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34" name="Immagine 5433" descr="http://demaco.consob/ArchiflowWeb/images/indicator.gif">
          <a:extLst>
            <a:ext uri="{FF2B5EF4-FFF2-40B4-BE49-F238E27FC236}">
              <a16:creationId xmlns:a16="http://schemas.microsoft.com/office/drawing/2014/main" id="{00000000-0008-0000-0000-0000B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35" name="Immagine 5434" descr="http://demaco.consob/ArchiflowWeb/images/indicator.gif">
          <a:extLst>
            <a:ext uri="{FF2B5EF4-FFF2-40B4-BE49-F238E27FC236}">
              <a16:creationId xmlns:a16="http://schemas.microsoft.com/office/drawing/2014/main" id="{00000000-0008-0000-0000-0000B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36" name="Immagine 5435" descr="http://demaco.consob/ArchiflowWeb/images/indicator.gif">
          <a:extLst>
            <a:ext uri="{FF2B5EF4-FFF2-40B4-BE49-F238E27FC236}">
              <a16:creationId xmlns:a16="http://schemas.microsoft.com/office/drawing/2014/main" id="{00000000-0008-0000-0000-0000B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37" name="Immagine 5436" descr="http://demaco.consob/ArchiflowWeb/images/indicator.gif">
          <a:extLst>
            <a:ext uri="{FF2B5EF4-FFF2-40B4-BE49-F238E27FC236}">
              <a16:creationId xmlns:a16="http://schemas.microsoft.com/office/drawing/2014/main" id="{00000000-0008-0000-0000-0000B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38" name="Immagine 5437" descr="http://demaco.consob/ArchiflowWeb/images/indicator.gif">
          <a:extLst>
            <a:ext uri="{FF2B5EF4-FFF2-40B4-BE49-F238E27FC236}">
              <a16:creationId xmlns:a16="http://schemas.microsoft.com/office/drawing/2014/main" id="{00000000-0008-0000-0000-0000B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39" name="Immagine 5438" descr="http://demaco.consob/ArchiflowWeb/images/indicator.gif">
          <a:extLst>
            <a:ext uri="{FF2B5EF4-FFF2-40B4-BE49-F238E27FC236}">
              <a16:creationId xmlns:a16="http://schemas.microsoft.com/office/drawing/2014/main" id="{00000000-0008-0000-0000-0000B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40" name="Immagine 5439" descr="http://demaco.consob/ArchiflowWeb/images/indicator.gif">
          <a:extLst>
            <a:ext uri="{FF2B5EF4-FFF2-40B4-BE49-F238E27FC236}">
              <a16:creationId xmlns:a16="http://schemas.microsoft.com/office/drawing/2014/main" id="{00000000-0008-0000-0000-0000B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41" name="Immagine 5440" descr="http://demaco.consob/ArchiflowWeb/images/indicator.gif">
          <a:extLst>
            <a:ext uri="{FF2B5EF4-FFF2-40B4-BE49-F238E27FC236}">
              <a16:creationId xmlns:a16="http://schemas.microsoft.com/office/drawing/2014/main" id="{00000000-0008-0000-0000-0000B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42" name="Immagine 5441" descr="http://demaco.consob/ArchiflowWeb/images/indicator.gif">
          <a:extLst>
            <a:ext uri="{FF2B5EF4-FFF2-40B4-BE49-F238E27FC236}">
              <a16:creationId xmlns:a16="http://schemas.microsoft.com/office/drawing/2014/main" id="{00000000-0008-0000-0000-0000B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43" name="Immagine 5442" descr="http://demaco.consob/ArchiflowWeb/images/indicator.gif">
          <a:extLst>
            <a:ext uri="{FF2B5EF4-FFF2-40B4-BE49-F238E27FC236}">
              <a16:creationId xmlns:a16="http://schemas.microsoft.com/office/drawing/2014/main" id="{00000000-0008-0000-0000-0000B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44" name="Immagine 5443" descr="http://demaco.consob/ArchiflowWeb/images/indicator.gif">
          <a:extLst>
            <a:ext uri="{FF2B5EF4-FFF2-40B4-BE49-F238E27FC236}">
              <a16:creationId xmlns:a16="http://schemas.microsoft.com/office/drawing/2014/main" id="{00000000-0008-0000-0000-0000B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45" name="Immagine 5444" descr="http://demaco.consob/ArchiflowWeb/images/indicator.gif">
          <a:extLst>
            <a:ext uri="{FF2B5EF4-FFF2-40B4-BE49-F238E27FC236}">
              <a16:creationId xmlns:a16="http://schemas.microsoft.com/office/drawing/2014/main" id="{00000000-0008-0000-0000-0000B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46" name="Immagine 5445" descr="http://demaco.consob/ArchiflowWeb/images/indicator.gif">
          <a:extLst>
            <a:ext uri="{FF2B5EF4-FFF2-40B4-BE49-F238E27FC236}">
              <a16:creationId xmlns:a16="http://schemas.microsoft.com/office/drawing/2014/main" id="{00000000-0008-0000-0000-0000B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47" name="Immagine 5446" descr="http://demaco.consob/ArchiflowWeb/images/indicator.gif">
          <a:extLst>
            <a:ext uri="{FF2B5EF4-FFF2-40B4-BE49-F238E27FC236}">
              <a16:creationId xmlns:a16="http://schemas.microsoft.com/office/drawing/2014/main" id="{00000000-0008-0000-0000-0000C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48" name="Immagine 5447" descr="http://demaco.consob/ArchiflowWeb/images/indicator.gif">
          <a:extLst>
            <a:ext uri="{FF2B5EF4-FFF2-40B4-BE49-F238E27FC236}">
              <a16:creationId xmlns:a16="http://schemas.microsoft.com/office/drawing/2014/main" id="{00000000-0008-0000-0000-0000C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49" name="Immagine 5448" descr="http://demaco.consob/ArchiflowWeb/images/indicator.gif">
          <a:extLst>
            <a:ext uri="{FF2B5EF4-FFF2-40B4-BE49-F238E27FC236}">
              <a16:creationId xmlns:a16="http://schemas.microsoft.com/office/drawing/2014/main" id="{00000000-0008-0000-0000-0000C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50" name="Immagine 5449" descr="http://demaco.consob/ArchiflowWeb/images/indicator.gif">
          <a:extLst>
            <a:ext uri="{FF2B5EF4-FFF2-40B4-BE49-F238E27FC236}">
              <a16:creationId xmlns:a16="http://schemas.microsoft.com/office/drawing/2014/main" id="{00000000-0008-0000-0000-0000C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1" name="Immagine 5450" descr="http://demaco.consob/ArchiflowWeb/images/indicator.gif">
          <a:extLst>
            <a:ext uri="{FF2B5EF4-FFF2-40B4-BE49-F238E27FC236}">
              <a16:creationId xmlns:a16="http://schemas.microsoft.com/office/drawing/2014/main" id="{00000000-0008-0000-0000-0000C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2" name="Immagine 5451" descr="http://demaco.consob/ArchiflowWeb/images/indicator.gif">
          <a:extLst>
            <a:ext uri="{FF2B5EF4-FFF2-40B4-BE49-F238E27FC236}">
              <a16:creationId xmlns:a16="http://schemas.microsoft.com/office/drawing/2014/main" id="{00000000-0008-0000-0000-0000C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3" name="Immagine 5452" descr="http://demaco.consob/ArchiflowWeb/images/indicator.gif">
          <a:extLst>
            <a:ext uri="{FF2B5EF4-FFF2-40B4-BE49-F238E27FC236}">
              <a16:creationId xmlns:a16="http://schemas.microsoft.com/office/drawing/2014/main" id="{00000000-0008-0000-0000-0000C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4" name="Immagine 5453" descr="http://demaco.consob/ArchiflowWeb/images/indicator.gif">
          <a:extLst>
            <a:ext uri="{FF2B5EF4-FFF2-40B4-BE49-F238E27FC236}">
              <a16:creationId xmlns:a16="http://schemas.microsoft.com/office/drawing/2014/main" id="{00000000-0008-0000-0000-0000C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5" name="Immagine 5454" descr="http://demaco.consob/ArchiflowWeb/images/indicator.gif">
          <a:extLst>
            <a:ext uri="{FF2B5EF4-FFF2-40B4-BE49-F238E27FC236}">
              <a16:creationId xmlns:a16="http://schemas.microsoft.com/office/drawing/2014/main" id="{00000000-0008-0000-0000-0000C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6" name="Immagine 5455" descr="http://demaco.consob/ArchiflowWeb/images/indicator.gif">
          <a:extLst>
            <a:ext uri="{FF2B5EF4-FFF2-40B4-BE49-F238E27FC236}">
              <a16:creationId xmlns:a16="http://schemas.microsoft.com/office/drawing/2014/main" id="{00000000-0008-0000-0000-0000C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7" name="Immagine 5456" descr="http://demaco.consob/ArchiflowWeb/images/indicator.gif">
          <a:extLst>
            <a:ext uri="{FF2B5EF4-FFF2-40B4-BE49-F238E27FC236}">
              <a16:creationId xmlns:a16="http://schemas.microsoft.com/office/drawing/2014/main" id="{00000000-0008-0000-0000-0000C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8" name="Immagine 5457" descr="http://demaco.consob/ArchiflowWeb/images/indicator.gif">
          <a:extLst>
            <a:ext uri="{FF2B5EF4-FFF2-40B4-BE49-F238E27FC236}">
              <a16:creationId xmlns:a16="http://schemas.microsoft.com/office/drawing/2014/main" id="{00000000-0008-0000-0000-0000C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59" name="Immagine 5458" descr="http://demaco.consob/ArchiflowWeb/images/indicator.gif">
          <a:extLst>
            <a:ext uri="{FF2B5EF4-FFF2-40B4-BE49-F238E27FC236}">
              <a16:creationId xmlns:a16="http://schemas.microsoft.com/office/drawing/2014/main" id="{00000000-0008-0000-0000-0000C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0" name="Immagine 5459" descr="http://demaco.consob/ArchiflowWeb/images/indicator.gif">
          <a:extLst>
            <a:ext uri="{FF2B5EF4-FFF2-40B4-BE49-F238E27FC236}">
              <a16:creationId xmlns:a16="http://schemas.microsoft.com/office/drawing/2014/main" id="{00000000-0008-0000-0000-0000C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1" name="Immagine 5460" descr="http://demaco.consob/ArchiflowWeb/images/indicator.gif">
          <a:extLst>
            <a:ext uri="{FF2B5EF4-FFF2-40B4-BE49-F238E27FC236}">
              <a16:creationId xmlns:a16="http://schemas.microsoft.com/office/drawing/2014/main" id="{00000000-0008-0000-0000-0000C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2" name="Immagine 5461" descr="http://demaco.consob/ArchiflowWeb/images/indicator.gif">
          <a:extLst>
            <a:ext uri="{FF2B5EF4-FFF2-40B4-BE49-F238E27FC236}">
              <a16:creationId xmlns:a16="http://schemas.microsoft.com/office/drawing/2014/main" id="{00000000-0008-0000-0000-0000C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3" name="Immagine 5462" descr="http://demaco.consob/ArchiflowWeb/images/indicator.gif">
          <a:extLst>
            <a:ext uri="{FF2B5EF4-FFF2-40B4-BE49-F238E27FC236}">
              <a16:creationId xmlns:a16="http://schemas.microsoft.com/office/drawing/2014/main" id="{00000000-0008-0000-0000-0000D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4" name="Immagine 5463" descr="http://demaco.consob/ArchiflowWeb/images/indicator.gif">
          <a:extLst>
            <a:ext uri="{FF2B5EF4-FFF2-40B4-BE49-F238E27FC236}">
              <a16:creationId xmlns:a16="http://schemas.microsoft.com/office/drawing/2014/main" id="{00000000-0008-0000-0000-0000D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5" name="Immagine 5464" descr="http://demaco.consob/ArchiflowWeb/images/indicator.gif">
          <a:extLst>
            <a:ext uri="{FF2B5EF4-FFF2-40B4-BE49-F238E27FC236}">
              <a16:creationId xmlns:a16="http://schemas.microsoft.com/office/drawing/2014/main" id="{00000000-0008-0000-0000-0000D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6" name="Immagine 5465" descr="http://demaco.consob/ArchiflowWeb/images/indicator.gif">
          <a:extLst>
            <a:ext uri="{FF2B5EF4-FFF2-40B4-BE49-F238E27FC236}">
              <a16:creationId xmlns:a16="http://schemas.microsoft.com/office/drawing/2014/main" id="{00000000-0008-0000-0000-0000D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7" name="Immagine 5466" descr="http://demaco.consob/ArchiflowWeb/images/indicator.gif">
          <a:extLst>
            <a:ext uri="{FF2B5EF4-FFF2-40B4-BE49-F238E27FC236}">
              <a16:creationId xmlns:a16="http://schemas.microsoft.com/office/drawing/2014/main" id="{00000000-0008-0000-0000-0000D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8" name="Immagine 5467" descr="http://demaco.consob/ArchiflowWeb/images/indicator.gif">
          <a:extLst>
            <a:ext uri="{FF2B5EF4-FFF2-40B4-BE49-F238E27FC236}">
              <a16:creationId xmlns:a16="http://schemas.microsoft.com/office/drawing/2014/main" id="{00000000-0008-0000-0000-0000D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69" name="Immagine 5468" descr="http://demaco.consob/ArchiflowWeb/images/indicator.gif">
          <a:extLst>
            <a:ext uri="{FF2B5EF4-FFF2-40B4-BE49-F238E27FC236}">
              <a16:creationId xmlns:a16="http://schemas.microsoft.com/office/drawing/2014/main" id="{00000000-0008-0000-0000-0000D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70" name="Immagine 5469" descr="http://demaco.consob/ArchiflowWeb/images/indicator.gif">
          <a:extLst>
            <a:ext uri="{FF2B5EF4-FFF2-40B4-BE49-F238E27FC236}">
              <a16:creationId xmlns:a16="http://schemas.microsoft.com/office/drawing/2014/main" id="{00000000-0008-0000-0000-0000D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71" name="Immagine 5470" descr="http://demaco.consob/ArchiflowWeb/images/indicator.gif">
          <a:extLst>
            <a:ext uri="{FF2B5EF4-FFF2-40B4-BE49-F238E27FC236}">
              <a16:creationId xmlns:a16="http://schemas.microsoft.com/office/drawing/2014/main" id="{00000000-0008-0000-0000-0000D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72" name="Immagine 5471" descr="http://demaco.consob/ArchiflowWeb/images/indicator.gif">
          <a:extLst>
            <a:ext uri="{FF2B5EF4-FFF2-40B4-BE49-F238E27FC236}">
              <a16:creationId xmlns:a16="http://schemas.microsoft.com/office/drawing/2014/main" id="{00000000-0008-0000-0000-0000D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73" name="Immagine 5472" descr="http://demaco.consob/ArchiflowWeb/images/indicator.gif">
          <a:extLst>
            <a:ext uri="{FF2B5EF4-FFF2-40B4-BE49-F238E27FC236}">
              <a16:creationId xmlns:a16="http://schemas.microsoft.com/office/drawing/2014/main" id="{00000000-0008-0000-0000-0000D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74" name="Immagine 5473" descr="http://demaco.consob/ArchiflowWeb/images/indicator.gif">
          <a:extLst>
            <a:ext uri="{FF2B5EF4-FFF2-40B4-BE49-F238E27FC236}">
              <a16:creationId xmlns:a16="http://schemas.microsoft.com/office/drawing/2014/main" id="{00000000-0008-0000-0000-0000D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75" name="Immagine 5474" descr="http://demaco.consob/ArchiflowWeb/images/indicator.gif">
          <a:extLst>
            <a:ext uri="{FF2B5EF4-FFF2-40B4-BE49-F238E27FC236}">
              <a16:creationId xmlns:a16="http://schemas.microsoft.com/office/drawing/2014/main" id="{00000000-0008-0000-0000-0000D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76" name="Immagine 5475" descr="http://demaco.consob/ArchiflowWeb/images/indicator.gif">
          <a:extLst>
            <a:ext uri="{FF2B5EF4-FFF2-40B4-BE49-F238E27FC236}">
              <a16:creationId xmlns:a16="http://schemas.microsoft.com/office/drawing/2014/main" id="{00000000-0008-0000-0000-0000D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77" name="Immagine 5476" descr="http://demaco.consob/ArchiflowWeb/images/indicator.gif">
          <a:extLst>
            <a:ext uri="{FF2B5EF4-FFF2-40B4-BE49-F238E27FC236}">
              <a16:creationId xmlns:a16="http://schemas.microsoft.com/office/drawing/2014/main" id="{00000000-0008-0000-0000-0000D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78" name="Immagine 5477" descr="http://demaco.consob/ArchiflowWeb/images/indicator.gif">
          <a:extLst>
            <a:ext uri="{FF2B5EF4-FFF2-40B4-BE49-F238E27FC236}">
              <a16:creationId xmlns:a16="http://schemas.microsoft.com/office/drawing/2014/main" id="{00000000-0008-0000-0000-0000D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79" name="Immagine 5478" descr="http://demaco.consob/ArchiflowWeb/images/indicator.gif">
          <a:extLst>
            <a:ext uri="{FF2B5EF4-FFF2-40B4-BE49-F238E27FC236}">
              <a16:creationId xmlns:a16="http://schemas.microsoft.com/office/drawing/2014/main" id="{00000000-0008-0000-0000-0000E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80" name="Immagine 5479" descr="http://demaco.consob/ArchiflowWeb/images/indicator.gif">
          <a:extLst>
            <a:ext uri="{FF2B5EF4-FFF2-40B4-BE49-F238E27FC236}">
              <a16:creationId xmlns:a16="http://schemas.microsoft.com/office/drawing/2014/main" id="{00000000-0008-0000-0000-0000E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81" name="Immagine 5480" descr="http://demaco.consob/ArchiflowWeb/images/indicator.gif">
          <a:extLst>
            <a:ext uri="{FF2B5EF4-FFF2-40B4-BE49-F238E27FC236}">
              <a16:creationId xmlns:a16="http://schemas.microsoft.com/office/drawing/2014/main" id="{00000000-0008-0000-0000-0000E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82" name="Immagine 5481" descr="http://demaco.consob/ArchiflowWeb/images/indicator.gif">
          <a:extLst>
            <a:ext uri="{FF2B5EF4-FFF2-40B4-BE49-F238E27FC236}">
              <a16:creationId xmlns:a16="http://schemas.microsoft.com/office/drawing/2014/main" id="{00000000-0008-0000-0000-0000E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83" name="Immagine 5482" descr="http://demaco.consob/ArchiflowWeb/images/indicator.gif">
          <a:extLst>
            <a:ext uri="{FF2B5EF4-FFF2-40B4-BE49-F238E27FC236}">
              <a16:creationId xmlns:a16="http://schemas.microsoft.com/office/drawing/2014/main" id="{00000000-0008-0000-0000-0000E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84" name="Immagine 5483" descr="http://demaco.consob/ArchiflowWeb/images/indicator.gif">
          <a:extLst>
            <a:ext uri="{FF2B5EF4-FFF2-40B4-BE49-F238E27FC236}">
              <a16:creationId xmlns:a16="http://schemas.microsoft.com/office/drawing/2014/main" id="{00000000-0008-0000-0000-0000E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85" name="Immagine 5484" descr="http://demaco.consob/ArchiflowWeb/images/indicator.gif">
          <a:extLst>
            <a:ext uri="{FF2B5EF4-FFF2-40B4-BE49-F238E27FC236}">
              <a16:creationId xmlns:a16="http://schemas.microsoft.com/office/drawing/2014/main" id="{00000000-0008-0000-0000-0000E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86" name="Immagine 5485" descr="http://demaco.consob/ArchiflowWeb/images/indicator.gif">
          <a:extLst>
            <a:ext uri="{FF2B5EF4-FFF2-40B4-BE49-F238E27FC236}">
              <a16:creationId xmlns:a16="http://schemas.microsoft.com/office/drawing/2014/main" id="{00000000-0008-0000-0000-0000E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87" name="Immagine 5486" descr="http://demaco.consob/ArchiflowWeb/images/indicator.gif">
          <a:extLst>
            <a:ext uri="{FF2B5EF4-FFF2-40B4-BE49-F238E27FC236}">
              <a16:creationId xmlns:a16="http://schemas.microsoft.com/office/drawing/2014/main" id="{00000000-0008-0000-0000-0000E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88" name="Immagine 5487" descr="http://demaco.consob/ArchiflowWeb/images/indicator.gif">
          <a:extLst>
            <a:ext uri="{FF2B5EF4-FFF2-40B4-BE49-F238E27FC236}">
              <a16:creationId xmlns:a16="http://schemas.microsoft.com/office/drawing/2014/main" id="{00000000-0008-0000-0000-0000E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89" name="Immagine 5488" descr="http://demaco.consob/ArchiflowWeb/images/indicator.gif">
          <a:extLst>
            <a:ext uri="{FF2B5EF4-FFF2-40B4-BE49-F238E27FC236}">
              <a16:creationId xmlns:a16="http://schemas.microsoft.com/office/drawing/2014/main" id="{00000000-0008-0000-0000-0000E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90" name="Immagine 5489" descr="http://demaco.consob/ArchiflowWeb/images/indicator.gif">
          <a:extLst>
            <a:ext uri="{FF2B5EF4-FFF2-40B4-BE49-F238E27FC236}">
              <a16:creationId xmlns:a16="http://schemas.microsoft.com/office/drawing/2014/main" id="{00000000-0008-0000-0000-0000E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91" name="Immagine 5490" descr="http://demaco.consob/ArchiflowWeb/images/indicator.gif">
          <a:extLst>
            <a:ext uri="{FF2B5EF4-FFF2-40B4-BE49-F238E27FC236}">
              <a16:creationId xmlns:a16="http://schemas.microsoft.com/office/drawing/2014/main" id="{00000000-0008-0000-0000-0000E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92" name="Immagine 5491" descr="http://demaco.consob/ArchiflowWeb/images/indicator.gif">
          <a:extLst>
            <a:ext uri="{FF2B5EF4-FFF2-40B4-BE49-F238E27FC236}">
              <a16:creationId xmlns:a16="http://schemas.microsoft.com/office/drawing/2014/main" id="{00000000-0008-0000-0000-0000E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93" name="Immagine 5492" descr="http://demaco.consob/ArchiflowWeb/images/indicator.gif">
          <a:extLst>
            <a:ext uri="{FF2B5EF4-FFF2-40B4-BE49-F238E27FC236}">
              <a16:creationId xmlns:a16="http://schemas.microsoft.com/office/drawing/2014/main" id="{00000000-0008-0000-0000-0000E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94" name="Immagine 5493" descr="http://demaco.consob/ArchiflowWeb/images/indicator.gif">
          <a:extLst>
            <a:ext uri="{FF2B5EF4-FFF2-40B4-BE49-F238E27FC236}">
              <a16:creationId xmlns:a16="http://schemas.microsoft.com/office/drawing/2014/main" id="{00000000-0008-0000-0000-0000E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95" name="Immagine 5494" descr="http://demaco.consob/ArchiflowWeb/images/indicator.gif">
          <a:extLst>
            <a:ext uri="{FF2B5EF4-FFF2-40B4-BE49-F238E27FC236}">
              <a16:creationId xmlns:a16="http://schemas.microsoft.com/office/drawing/2014/main" id="{00000000-0008-0000-0000-0000F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96" name="Immagine 5495" descr="http://demaco.consob/ArchiflowWeb/images/indicator.gif">
          <a:extLst>
            <a:ext uri="{FF2B5EF4-FFF2-40B4-BE49-F238E27FC236}">
              <a16:creationId xmlns:a16="http://schemas.microsoft.com/office/drawing/2014/main" id="{00000000-0008-0000-0000-0000F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97" name="Immagine 5496" descr="http://demaco.consob/ArchiflowWeb/images/indicator.gif">
          <a:extLst>
            <a:ext uri="{FF2B5EF4-FFF2-40B4-BE49-F238E27FC236}">
              <a16:creationId xmlns:a16="http://schemas.microsoft.com/office/drawing/2014/main" id="{00000000-0008-0000-0000-0000F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498" name="Immagine 5497" descr="http://demaco.consob/ArchiflowWeb/images/indicator.gif">
          <a:extLst>
            <a:ext uri="{FF2B5EF4-FFF2-40B4-BE49-F238E27FC236}">
              <a16:creationId xmlns:a16="http://schemas.microsoft.com/office/drawing/2014/main" id="{00000000-0008-0000-0000-0000F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99" name="Immagine 5498" descr="http://demaco.consob/ArchiflowWeb/images/indicator.gif">
          <a:extLst>
            <a:ext uri="{FF2B5EF4-FFF2-40B4-BE49-F238E27FC236}">
              <a16:creationId xmlns:a16="http://schemas.microsoft.com/office/drawing/2014/main" id="{00000000-0008-0000-0000-0000F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00" name="Immagine 5499" descr="http://demaco.consob/ArchiflowWeb/images/indicator.gif">
          <a:extLst>
            <a:ext uri="{FF2B5EF4-FFF2-40B4-BE49-F238E27FC236}">
              <a16:creationId xmlns:a16="http://schemas.microsoft.com/office/drawing/2014/main" id="{00000000-0008-0000-0000-0000F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01" name="Immagine 5500" descr="http://demaco.consob/ArchiflowWeb/images/indicator.gif">
          <a:extLst>
            <a:ext uri="{FF2B5EF4-FFF2-40B4-BE49-F238E27FC236}">
              <a16:creationId xmlns:a16="http://schemas.microsoft.com/office/drawing/2014/main" id="{00000000-0008-0000-0000-0000F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02" name="Immagine 5501" descr="http://demaco.consob/ArchiflowWeb/images/indicator.gif">
          <a:extLst>
            <a:ext uri="{FF2B5EF4-FFF2-40B4-BE49-F238E27FC236}">
              <a16:creationId xmlns:a16="http://schemas.microsoft.com/office/drawing/2014/main" id="{00000000-0008-0000-0000-0000F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03" name="Immagine 5502" descr="http://demaco.consob/ArchiflowWeb/images/indicator.gif">
          <a:extLst>
            <a:ext uri="{FF2B5EF4-FFF2-40B4-BE49-F238E27FC236}">
              <a16:creationId xmlns:a16="http://schemas.microsoft.com/office/drawing/2014/main" id="{00000000-0008-0000-0000-0000F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04" name="Immagine 5503" descr="http://demaco.consob/ArchiflowWeb/images/indicator.gif">
          <a:extLst>
            <a:ext uri="{FF2B5EF4-FFF2-40B4-BE49-F238E27FC236}">
              <a16:creationId xmlns:a16="http://schemas.microsoft.com/office/drawing/2014/main" id="{00000000-0008-0000-0000-0000F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05" name="Immagine 5504" descr="http://demaco.consob/ArchiflowWeb/images/indicator.gif">
          <a:extLst>
            <a:ext uri="{FF2B5EF4-FFF2-40B4-BE49-F238E27FC236}">
              <a16:creationId xmlns:a16="http://schemas.microsoft.com/office/drawing/2014/main" id="{00000000-0008-0000-0000-0000F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06" name="Immagine 5505" descr="http://demaco.consob/ArchiflowWeb/images/indicator.gif">
          <a:extLst>
            <a:ext uri="{FF2B5EF4-FFF2-40B4-BE49-F238E27FC236}">
              <a16:creationId xmlns:a16="http://schemas.microsoft.com/office/drawing/2014/main" id="{00000000-0008-0000-0000-0000F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07" name="Immagine 5506" descr="http://demaco.consob/ArchiflowWeb/images/indicator.gif">
          <a:extLst>
            <a:ext uri="{FF2B5EF4-FFF2-40B4-BE49-F238E27FC236}">
              <a16:creationId xmlns:a16="http://schemas.microsoft.com/office/drawing/2014/main" id="{00000000-0008-0000-0000-0000F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08" name="Immagine 5507" descr="http://demaco.consob/ArchiflowWeb/images/indicator.gif">
          <a:extLst>
            <a:ext uri="{FF2B5EF4-FFF2-40B4-BE49-F238E27FC236}">
              <a16:creationId xmlns:a16="http://schemas.microsoft.com/office/drawing/2014/main" id="{00000000-0008-0000-0000-0000F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09" name="Immagine 5508" descr="http://demaco.consob/ArchiflowWeb/images/indicator.gif">
          <a:extLst>
            <a:ext uri="{FF2B5EF4-FFF2-40B4-BE49-F238E27FC236}">
              <a16:creationId xmlns:a16="http://schemas.microsoft.com/office/drawing/2014/main" id="{00000000-0008-0000-0000-0000F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0" name="Immagine 5509" descr="http://demaco.consob/ArchiflowWeb/images/indicator.gif">
          <a:extLst>
            <a:ext uri="{FF2B5EF4-FFF2-40B4-BE49-F238E27FC236}">
              <a16:creationId xmlns:a16="http://schemas.microsoft.com/office/drawing/2014/main" id="{00000000-0008-0000-0000-0000F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1" name="Immagine 5510" descr="http://demaco.consob/ArchiflowWeb/images/indicator.gif">
          <a:extLst>
            <a:ext uri="{FF2B5EF4-FFF2-40B4-BE49-F238E27FC236}">
              <a16:creationId xmlns:a16="http://schemas.microsoft.com/office/drawing/2014/main" id="{00000000-0008-0000-0000-00000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2" name="Immagine 5511" descr="http://demaco.consob/ArchiflowWeb/images/indicator.gif">
          <a:extLst>
            <a:ext uri="{FF2B5EF4-FFF2-40B4-BE49-F238E27FC236}">
              <a16:creationId xmlns:a16="http://schemas.microsoft.com/office/drawing/2014/main" id="{00000000-0008-0000-0000-00000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3" name="Immagine 5512" descr="http://demaco.consob/ArchiflowWeb/images/indicator.gif">
          <a:extLst>
            <a:ext uri="{FF2B5EF4-FFF2-40B4-BE49-F238E27FC236}">
              <a16:creationId xmlns:a16="http://schemas.microsoft.com/office/drawing/2014/main" id="{00000000-0008-0000-0000-00000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4" name="Immagine 5513" descr="http://demaco.consob/ArchiflowWeb/images/indicator.gif">
          <a:extLst>
            <a:ext uri="{FF2B5EF4-FFF2-40B4-BE49-F238E27FC236}">
              <a16:creationId xmlns:a16="http://schemas.microsoft.com/office/drawing/2014/main" id="{00000000-0008-0000-0000-00000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5" name="Immagine 5514" descr="http://demaco.consob/ArchiflowWeb/images/indicator.gif">
          <a:extLst>
            <a:ext uri="{FF2B5EF4-FFF2-40B4-BE49-F238E27FC236}">
              <a16:creationId xmlns:a16="http://schemas.microsoft.com/office/drawing/2014/main" id="{00000000-0008-0000-0000-00000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6" name="Immagine 5515" descr="http://demaco.consob/ArchiflowWeb/images/indicator.gif">
          <a:extLst>
            <a:ext uri="{FF2B5EF4-FFF2-40B4-BE49-F238E27FC236}">
              <a16:creationId xmlns:a16="http://schemas.microsoft.com/office/drawing/2014/main" id="{00000000-0008-0000-0000-00000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7" name="Immagine 5516" descr="http://demaco.consob/ArchiflowWeb/images/indicator.gif">
          <a:extLst>
            <a:ext uri="{FF2B5EF4-FFF2-40B4-BE49-F238E27FC236}">
              <a16:creationId xmlns:a16="http://schemas.microsoft.com/office/drawing/2014/main" id="{00000000-0008-0000-0000-00000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8" name="Immagine 5517" descr="http://demaco.consob/ArchiflowWeb/images/indicator.gif">
          <a:extLst>
            <a:ext uri="{FF2B5EF4-FFF2-40B4-BE49-F238E27FC236}">
              <a16:creationId xmlns:a16="http://schemas.microsoft.com/office/drawing/2014/main" id="{00000000-0008-0000-0000-00000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19" name="Immagine 5518" descr="http://demaco.consob/ArchiflowWeb/images/indicator.gif">
          <a:extLst>
            <a:ext uri="{FF2B5EF4-FFF2-40B4-BE49-F238E27FC236}">
              <a16:creationId xmlns:a16="http://schemas.microsoft.com/office/drawing/2014/main" id="{00000000-0008-0000-0000-00000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20" name="Immagine 5519" descr="http://demaco.consob/ArchiflowWeb/images/indicator.gif">
          <a:extLst>
            <a:ext uri="{FF2B5EF4-FFF2-40B4-BE49-F238E27FC236}">
              <a16:creationId xmlns:a16="http://schemas.microsoft.com/office/drawing/2014/main" id="{00000000-0008-0000-0000-00000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21" name="Immagine 5520" descr="http://demaco.consob/ArchiflowWeb/images/indicator.gif">
          <a:extLst>
            <a:ext uri="{FF2B5EF4-FFF2-40B4-BE49-F238E27FC236}">
              <a16:creationId xmlns:a16="http://schemas.microsoft.com/office/drawing/2014/main" id="{00000000-0008-0000-0000-00000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22" name="Immagine 5521" descr="http://demaco.consob/ArchiflowWeb/images/indicator.gif">
          <a:extLst>
            <a:ext uri="{FF2B5EF4-FFF2-40B4-BE49-F238E27FC236}">
              <a16:creationId xmlns:a16="http://schemas.microsoft.com/office/drawing/2014/main" id="{00000000-0008-0000-0000-00000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23" name="Immagine 5522" descr="http://demaco.consob/ArchiflowWeb/images/indicator.gif">
          <a:extLst>
            <a:ext uri="{FF2B5EF4-FFF2-40B4-BE49-F238E27FC236}">
              <a16:creationId xmlns:a16="http://schemas.microsoft.com/office/drawing/2014/main" id="{00000000-0008-0000-0000-00000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24" name="Immagine 5523" descr="http://demaco.consob/ArchiflowWeb/images/indicator.gif">
          <a:extLst>
            <a:ext uri="{FF2B5EF4-FFF2-40B4-BE49-F238E27FC236}">
              <a16:creationId xmlns:a16="http://schemas.microsoft.com/office/drawing/2014/main" id="{00000000-0008-0000-0000-00000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25" name="Immagine 5524" descr="http://demaco.consob/ArchiflowWeb/images/indicator.gif">
          <a:extLst>
            <a:ext uri="{FF2B5EF4-FFF2-40B4-BE49-F238E27FC236}">
              <a16:creationId xmlns:a16="http://schemas.microsoft.com/office/drawing/2014/main" id="{00000000-0008-0000-0000-00000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26" name="Immagine 5525" descr="http://demaco.consob/ArchiflowWeb/images/indicator.gif">
          <a:extLst>
            <a:ext uri="{FF2B5EF4-FFF2-40B4-BE49-F238E27FC236}">
              <a16:creationId xmlns:a16="http://schemas.microsoft.com/office/drawing/2014/main" id="{00000000-0008-0000-0000-00000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27" name="Immagine 5526" descr="http://demaco.consob/ArchiflowWeb/images/indicator.gif">
          <a:extLst>
            <a:ext uri="{FF2B5EF4-FFF2-40B4-BE49-F238E27FC236}">
              <a16:creationId xmlns:a16="http://schemas.microsoft.com/office/drawing/2014/main" id="{00000000-0008-0000-0000-00001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28" name="Immagine 5527" descr="http://demaco.consob/ArchiflowWeb/images/indicator.gif">
          <a:extLst>
            <a:ext uri="{FF2B5EF4-FFF2-40B4-BE49-F238E27FC236}">
              <a16:creationId xmlns:a16="http://schemas.microsoft.com/office/drawing/2014/main" id="{00000000-0008-0000-0000-00001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29" name="Immagine 5528" descr="http://demaco.consob/ArchiflowWeb/images/indicator.gif">
          <a:extLst>
            <a:ext uri="{FF2B5EF4-FFF2-40B4-BE49-F238E27FC236}">
              <a16:creationId xmlns:a16="http://schemas.microsoft.com/office/drawing/2014/main" id="{00000000-0008-0000-0000-00001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30" name="Immagine 5529" descr="http://demaco.consob/ArchiflowWeb/images/indicator.gif">
          <a:extLst>
            <a:ext uri="{FF2B5EF4-FFF2-40B4-BE49-F238E27FC236}">
              <a16:creationId xmlns:a16="http://schemas.microsoft.com/office/drawing/2014/main" id="{00000000-0008-0000-0000-00001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31" name="Immagine 5530" descr="http://demaco.consob/ArchiflowWeb/images/indicator.gif">
          <a:extLst>
            <a:ext uri="{FF2B5EF4-FFF2-40B4-BE49-F238E27FC236}">
              <a16:creationId xmlns:a16="http://schemas.microsoft.com/office/drawing/2014/main" id="{00000000-0008-0000-0000-00001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32" name="Immagine 5531" descr="http://demaco.consob/ArchiflowWeb/images/indicator.gif">
          <a:extLst>
            <a:ext uri="{FF2B5EF4-FFF2-40B4-BE49-F238E27FC236}">
              <a16:creationId xmlns:a16="http://schemas.microsoft.com/office/drawing/2014/main" id="{00000000-0008-0000-0000-00001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33" name="Immagine 5532" descr="http://demaco.consob/ArchiflowWeb/images/indicator.gif">
          <a:extLst>
            <a:ext uri="{FF2B5EF4-FFF2-40B4-BE49-F238E27FC236}">
              <a16:creationId xmlns:a16="http://schemas.microsoft.com/office/drawing/2014/main" id="{00000000-0008-0000-0000-00001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34" name="Immagine 5533" descr="http://demaco.consob/ArchiflowWeb/images/indicator.gif">
          <a:extLst>
            <a:ext uri="{FF2B5EF4-FFF2-40B4-BE49-F238E27FC236}">
              <a16:creationId xmlns:a16="http://schemas.microsoft.com/office/drawing/2014/main" id="{00000000-0008-0000-0000-00001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35" name="Immagine 5534" descr="http://demaco.consob/ArchiflowWeb/images/indicator.gif">
          <a:extLst>
            <a:ext uri="{FF2B5EF4-FFF2-40B4-BE49-F238E27FC236}">
              <a16:creationId xmlns:a16="http://schemas.microsoft.com/office/drawing/2014/main" id="{00000000-0008-0000-0000-00001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36" name="Immagine 5535" descr="http://demaco.consob/ArchiflowWeb/images/indicator.gif">
          <a:extLst>
            <a:ext uri="{FF2B5EF4-FFF2-40B4-BE49-F238E27FC236}">
              <a16:creationId xmlns:a16="http://schemas.microsoft.com/office/drawing/2014/main" id="{00000000-0008-0000-0000-00001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37" name="Immagine 5536" descr="http://demaco.consob/ArchiflowWeb/images/indicator.gif">
          <a:extLst>
            <a:ext uri="{FF2B5EF4-FFF2-40B4-BE49-F238E27FC236}">
              <a16:creationId xmlns:a16="http://schemas.microsoft.com/office/drawing/2014/main" id="{00000000-0008-0000-0000-00001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38" name="Immagine 5537" descr="http://demaco.consob/ArchiflowWeb/images/indicator.gif">
          <a:extLst>
            <a:ext uri="{FF2B5EF4-FFF2-40B4-BE49-F238E27FC236}">
              <a16:creationId xmlns:a16="http://schemas.microsoft.com/office/drawing/2014/main" id="{00000000-0008-0000-0000-00001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39" name="Immagine 5538" descr="http://demaco.consob/ArchiflowWeb/images/indicator.gif">
          <a:extLst>
            <a:ext uri="{FF2B5EF4-FFF2-40B4-BE49-F238E27FC236}">
              <a16:creationId xmlns:a16="http://schemas.microsoft.com/office/drawing/2014/main" id="{00000000-0008-0000-0000-00001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40" name="Immagine 5539" descr="http://demaco.consob/ArchiflowWeb/images/indicator.gif">
          <a:extLst>
            <a:ext uri="{FF2B5EF4-FFF2-40B4-BE49-F238E27FC236}">
              <a16:creationId xmlns:a16="http://schemas.microsoft.com/office/drawing/2014/main" id="{00000000-0008-0000-0000-00001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41" name="Immagine 5540" descr="http://demaco.consob/ArchiflowWeb/images/indicator.gif">
          <a:extLst>
            <a:ext uri="{FF2B5EF4-FFF2-40B4-BE49-F238E27FC236}">
              <a16:creationId xmlns:a16="http://schemas.microsoft.com/office/drawing/2014/main" id="{00000000-0008-0000-0000-00001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42" name="Immagine 5541" descr="http://demaco.consob/ArchiflowWeb/images/indicator.gif">
          <a:extLst>
            <a:ext uri="{FF2B5EF4-FFF2-40B4-BE49-F238E27FC236}">
              <a16:creationId xmlns:a16="http://schemas.microsoft.com/office/drawing/2014/main" id="{00000000-0008-0000-0000-00001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43" name="Immagine 5542" descr="http://demaco.consob/ArchiflowWeb/images/indicator.gif">
          <a:extLst>
            <a:ext uri="{FF2B5EF4-FFF2-40B4-BE49-F238E27FC236}">
              <a16:creationId xmlns:a16="http://schemas.microsoft.com/office/drawing/2014/main" id="{00000000-0008-0000-0000-00002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44" name="Immagine 5543" descr="http://demaco.consob/ArchiflowWeb/images/indicator.gif">
          <a:extLst>
            <a:ext uri="{FF2B5EF4-FFF2-40B4-BE49-F238E27FC236}">
              <a16:creationId xmlns:a16="http://schemas.microsoft.com/office/drawing/2014/main" id="{00000000-0008-0000-0000-00002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45" name="Immagine 5544" descr="http://demaco.consob/ArchiflowWeb/images/indicator.gif">
          <a:extLst>
            <a:ext uri="{FF2B5EF4-FFF2-40B4-BE49-F238E27FC236}">
              <a16:creationId xmlns:a16="http://schemas.microsoft.com/office/drawing/2014/main" id="{00000000-0008-0000-0000-00002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46" name="Immagine 5545" descr="http://demaco.consob/ArchiflowWeb/images/indicator.gif">
          <a:extLst>
            <a:ext uri="{FF2B5EF4-FFF2-40B4-BE49-F238E27FC236}">
              <a16:creationId xmlns:a16="http://schemas.microsoft.com/office/drawing/2014/main" id="{00000000-0008-0000-0000-00002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47" name="Immagine 5546" descr="http://demaco.consob/ArchiflowWeb/images/indicator.gif">
          <a:extLst>
            <a:ext uri="{FF2B5EF4-FFF2-40B4-BE49-F238E27FC236}">
              <a16:creationId xmlns:a16="http://schemas.microsoft.com/office/drawing/2014/main" id="{00000000-0008-0000-0000-00002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48" name="Immagine 5547" descr="http://demaco.consob/ArchiflowWeb/images/indicator.gif">
          <a:extLst>
            <a:ext uri="{FF2B5EF4-FFF2-40B4-BE49-F238E27FC236}">
              <a16:creationId xmlns:a16="http://schemas.microsoft.com/office/drawing/2014/main" id="{00000000-0008-0000-0000-00002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49" name="Immagine 5548" descr="http://demaco.consob/ArchiflowWeb/images/indicator.gif">
          <a:extLst>
            <a:ext uri="{FF2B5EF4-FFF2-40B4-BE49-F238E27FC236}">
              <a16:creationId xmlns:a16="http://schemas.microsoft.com/office/drawing/2014/main" id="{00000000-0008-0000-0000-00002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50" name="Immagine 5549" descr="http://demaco.consob/ArchiflowWeb/images/indicator.gif">
          <a:extLst>
            <a:ext uri="{FF2B5EF4-FFF2-40B4-BE49-F238E27FC236}">
              <a16:creationId xmlns:a16="http://schemas.microsoft.com/office/drawing/2014/main" id="{00000000-0008-0000-0000-00002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51" name="Immagine 5550" descr="http://demaco.consob/ArchiflowWeb/images/indicator.gif">
          <a:extLst>
            <a:ext uri="{FF2B5EF4-FFF2-40B4-BE49-F238E27FC236}">
              <a16:creationId xmlns:a16="http://schemas.microsoft.com/office/drawing/2014/main" id="{00000000-0008-0000-0000-00002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52" name="Immagine 5551" descr="http://demaco.consob/ArchiflowWeb/images/indicator.gif">
          <a:extLst>
            <a:ext uri="{FF2B5EF4-FFF2-40B4-BE49-F238E27FC236}">
              <a16:creationId xmlns:a16="http://schemas.microsoft.com/office/drawing/2014/main" id="{00000000-0008-0000-0000-00002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53" name="Immagine 5552" descr="http://demaco.consob/ArchiflowWeb/images/indicator.gif">
          <a:extLst>
            <a:ext uri="{FF2B5EF4-FFF2-40B4-BE49-F238E27FC236}">
              <a16:creationId xmlns:a16="http://schemas.microsoft.com/office/drawing/2014/main" id="{00000000-0008-0000-0000-00002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54" name="Immagine 5553" descr="http://demaco.consob/ArchiflowWeb/images/indicator.gif">
          <a:extLst>
            <a:ext uri="{FF2B5EF4-FFF2-40B4-BE49-F238E27FC236}">
              <a16:creationId xmlns:a16="http://schemas.microsoft.com/office/drawing/2014/main" id="{00000000-0008-0000-0000-00002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55" name="Immagine 5554" descr="http://demaco.consob/ArchiflowWeb/images/indicator.gif">
          <a:extLst>
            <a:ext uri="{FF2B5EF4-FFF2-40B4-BE49-F238E27FC236}">
              <a16:creationId xmlns:a16="http://schemas.microsoft.com/office/drawing/2014/main" id="{00000000-0008-0000-0000-00002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56" name="Immagine 5555" descr="http://demaco.consob/ArchiflowWeb/images/indicator.gif">
          <a:extLst>
            <a:ext uri="{FF2B5EF4-FFF2-40B4-BE49-F238E27FC236}">
              <a16:creationId xmlns:a16="http://schemas.microsoft.com/office/drawing/2014/main" id="{00000000-0008-0000-0000-00002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57" name="Immagine 5556" descr="http://demaco.consob/ArchiflowWeb/images/indicator.gif">
          <a:extLst>
            <a:ext uri="{FF2B5EF4-FFF2-40B4-BE49-F238E27FC236}">
              <a16:creationId xmlns:a16="http://schemas.microsoft.com/office/drawing/2014/main" id="{00000000-0008-0000-0000-00002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58" name="Immagine 5557" descr="http://demaco.consob/ArchiflowWeb/images/indicator.gif">
          <a:extLst>
            <a:ext uri="{FF2B5EF4-FFF2-40B4-BE49-F238E27FC236}">
              <a16:creationId xmlns:a16="http://schemas.microsoft.com/office/drawing/2014/main" id="{00000000-0008-0000-0000-00002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59" name="Immagine 5558" descr="http://demaco.consob/ArchiflowWeb/images/indicator.gif">
          <a:extLst>
            <a:ext uri="{FF2B5EF4-FFF2-40B4-BE49-F238E27FC236}">
              <a16:creationId xmlns:a16="http://schemas.microsoft.com/office/drawing/2014/main" id="{00000000-0008-0000-0000-00003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60" name="Immagine 5559" descr="http://demaco.consob/ArchiflowWeb/images/indicator.gif">
          <a:extLst>
            <a:ext uri="{FF2B5EF4-FFF2-40B4-BE49-F238E27FC236}">
              <a16:creationId xmlns:a16="http://schemas.microsoft.com/office/drawing/2014/main" id="{00000000-0008-0000-0000-00003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61" name="Immagine 5560" descr="http://demaco.consob/ArchiflowWeb/images/indicator.gif">
          <a:extLst>
            <a:ext uri="{FF2B5EF4-FFF2-40B4-BE49-F238E27FC236}">
              <a16:creationId xmlns:a16="http://schemas.microsoft.com/office/drawing/2014/main" id="{00000000-0008-0000-0000-00003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62" name="Immagine 5561" descr="http://demaco.consob/ArchiflowWeb/images/indicator.gif">
          <a:extLst>
            <a:ext uri="{FF2B5EF4-FFF2-40B4-BE49-F238E27FC236}">
              <a16:creationId xmlns:a16="http://schemas.microsoft.com/office/drawing/2014/main" id="{00000000-0008-0000-0000-00003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63" name="Immagine 5562" descr="http://demaco.consob/ArchiflowWeb/images/indicator.gif">
          <a:extLst>
            <a:ext uri="{FF2B5EF4-FFF2-40B4-BE49-F238E27FC236}">
              <a16:creationId xmlns:a16="http://schemas.microsoft.com/office/drawing/2014/main" id="{00000000-0008-0000-0000-00003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64" name="Immagine 5563" descr="http://demaco.consob/ArchiflowWeb/images/indicator.gif">
          <a:extLst>
            <a:ext uri="{FF2B5EF4-FFF2-40B4-BE49-F238E27FC236}">
              <a16:creationId xmlns:a16="http://schemas.microsoft.com/office/drawing/2014/main" id="{00000000-0008-0000-0000-00003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65" name="Immagine 5564" descr="http://demaco.consob/ArchiflowWeb/images/indicator.gif">
          <a:extLst>
            <a:ext uri="{FF2B5EF4-FFF2-40B4-BE49-F238E27FC236}">
              <a16:creationId xmlns:a16="http://schemas.microsoft.com/office/drawing/2014/main" id="{00000000-0008-0000-0000-00003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66" name="Immagine 5565" descr="http://demaco.consob/ArchiflowWeb/images/indicator.gif">
          <a:extLst>
            <a:ext uri="{FF2B5EF4-FFF2-40B4-BE49-F238E27FC236}">
              <a16:creationId xmlns:a16="http://schemas.microsoft.com/office/drawing/2014/main" id="{00000000-0008-0000-0000-00003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67" name="Immagine 5566" descr="http://demaco.consob/ArchiflowWeb/images/indicator.gif">
          <a:extLst>
            <a:ext uri="{FF2B5EF4-FFF2-40B4-BE49-F238E27FC236}">
              <a16:creationId xmlns:a16="http://schemas.microsoft.com/office/drawing/2014/main" id="{00000000-0008-0000-0000-00003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68" name="Immagine 5567" descr="http://demaco.consob/ArchiflowWeb/images/indicator.gif">
          <a:extLst>
            <a:ext uri="{FF2B5EF4-FFF2-40B4-BE49-F238E27FC236}">
              <a16:creationId xmlns:a16="http://schemas.microsoft.com/office/drawing/2014/main" id="{00000000-0008-0000-0000-00003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69" name="Immagine 5568" descr="http://demaco.consob/ArchiflowWeb/images/indicator.gif">
          <a:extLst>
            <a:ext uri="{FF2B5EF4-FFF2-40B4-BE49-F238E27FC236}">
              <a16:creationId xmlns:a16="http://schemas.microsoft.com/office/drawing/2014/main" id="{00000000-0008-0000-0000-00003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70" name="Immagine 5569" descr="http://demaco.consob/ArchiflowWeb/images/indicator.gif">
          <a:extLst>
            <a:ext uri="{FF2B5EF4-FFF2-40B4-BE49-F238E27FC236}">
              <a16:creationId xmlns:a16="http://schemas.microsoft.com/office/drawing/2014/main" id="{00000000-0008-0000-0000-00003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71" name="Immagine 5570" descr="http://demaco.consob/ArchiflowWeb/images/indicator.gif">
          <a:extLst>
            <a:ext uri="{FF2B5EF4-FFF2-40B4-BE49-F238E27FC236}">
              <a16:creationId xmlns:a16="http://schemas.microsoft.com/office/drawing/2014/main" id="{00000000-0008-0000-0000-00003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72" name="Immagine 5571" descr="http://demaco.consob/ArchiflowWeb/images/indicator.gif">
          <a:extLst>
            <a:ext uri="{FF2B5EF4-FFF2-40B4-BE49-F238E27FC236}">
              <a16:creationId xmlns:a16="http://schemas.microsoft.com/office/drawing/2014/main" id="{00000000-0008-0000-0000-00003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73" name="Immagine 5572" descr="http://demaco.consob/ArchiflowWeb/images/indicator.gif">
          <a:extLst>
            <a:ext uri="{FF2B5EF4-FFF2-40B4-BE49-F238E27FC236}">
              <a16:creationId xmlns:a16="http://schemas.microsoft.com/office/drawing/2014/main" id="{00000000-0008-0000-0000-00003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74" name="Immagine 5573" descr="http://demaco.consob/ArchiflowWeb/images/indicator.gif">
          <a:extLst>
            <a:ext uri="{FF2B5EF4-FFF2-40B4-BE49-F238E27FC236}">
              <a16:creationId xmlns:a16="http://schemas.microsoft.com/office/drawing/2014/main" id="{00000000-0008-0000-0000-00003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75" name="Immagine 5574" descr="http://demaco.consob/ArchiflowWeb/images/indicator.gif">
          <a:extLst>
            <a:ext uri="{FF2B5EF4-FFF2-40B4-BE49-F238E27FC236}">
              <a16:creationId xmlns:a16="http://schemas.microsoft.com/office/drawing/2014/main" id="{00000000-0008-0000-0000-00004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76" name="Immagine 5575" descr="http://demaco.consob/ArchiflowWeb/images/indicator.gif">
          <a:extLst>
            <a:ext uri="{FF2B5EF4-FFF2-40B4-BE49-F238E27FC236}">
              <a16:creationId xmlns:a16="http://schemas.microsoft.com/office/drawing/2014/main" id="{00000000-0008-0000-0000-00004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77" name="Immagine 5576" descr="http://demaco.consob/ArchiflowWeb/images/indicator.gif">
          <a:extLst>
            <a:ext uri="{FF2B5EF4-FFF2-40B4-BE49-F238E27FC236}">
              <a16:creationId xmlns:a16="http://schemas.microsoft.com/office/drawing/2014/main" id="{00000000-0008-0000-0000-00004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78" name="Immagine 5577" descr="http://demaco.consob/ArchiflowWeb/images/indicator.gif">
          <a:extLst>
            <a:ext uri="{FF2B5EF4-FFF2-40B4-BE49-F238E27FC236}">
              <a16:creationId xmlns:a16="http://schemas.microsoft.com/office/drawing/2014/main" id="{00000000-0008-0000-0000-00004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79" name="Immagine 5578" descr="http://demaco.consob/ArchiflowWeb/images/indicator.gif">
          <a:extLst>
            <a:ext uri="{FF2B5EF4-FFF2-40B4-BE49-F238E27FC236}">
              <a16:creationId xmlns:a16="http://schemas.microsoft.com/office/drawing/2014/main" id="{00000000-0008-0000-0000-00004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80" name="Immagine 5579" descr="http://demaco.consob/ArchiflowWeb/images/indicator.gif">
          <a:extLst>
            <a:ext uri="{FF2B5EF4-FFF2-40B4-BE49-F238E27FC236}">
              <a16:creationId xmlns:a16="http://schemas.microsoft.com/office/drawing/2014/main" id="{00000000-0008-0000-0000-00004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81" name="Immagine 5580" descr="http://demaco.consob/ArchiflowWeb/images/indicator.gif">
          <a:extLst>
            <a:ext uri="{FF2B5EF4-FFF2-40B4-BE49-F238E27FC236}">
              <a16:creationId xmlns:a16="http://schemas.microsoft.com/office/drawing/2014/main" id="{00000000-0008-0000-0000-00004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82" name="Immagine 5581" descr="http://demaco.consob/ArchiflowWeb/images/indicator.gif">
          <a:extLst>
            <a:ext uri="{FF2B5EF4-FFF2-40B4-BE49-F238E27FC236}">
              <a16:creationId xmlns:a16="http://schemas.microsoft.com/office/drawing/2014/main" id="{00000000-0008-0000-0000-00004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83" name="Immagine 5582" descr="http://demaco.consob/ArchiflowWeb/images/indicator.gif">
          <a:extLst>
            <a:ext uri="{FF2B5EF4-FFF2-40B4-BE49-F238E27FC236}">
              <a16:creationId xmlns:a16="http://schemas.microsoft.com/office/drawing/2014/main" id="{00000000-0008-0000-0000-00004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84" name="Immagine 5583" descr="http://demaco.consob/ArchiflowWeb/images/indicator.gif">
          <a:extLst>
            <a:ext uri="{FF2B5EF4-FFF2-40B4-BE49-F238E27FC236}">
              <a16:creationId xmlns:a16="http://schemas.microsoft.com/office/drawing/2014/main" id="{00000000-0008-0000-0000-00004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85" name="Immagine 5584" descr="http://demaco.consob/ArchiflowWeb/images/indicator.gif">
          <a:extLst>
            <a:ext uri="{FF2B5EF4-FFF2-40B4-BE49-F238E27FC236}">
              <a16:creationId xmlns:a16="http://schemas.microsoft.com/office/drawing/2014/main" id="{00000000-0008-0000-0000-00004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86" name="Immagine 5585" descr="http://demaco.consob/ArchiflowWeb/images/indicator.gif">
          <a:extLst>
            <a:ext uri="{FF2B5EF4-FFF2-40B4-BE49-F238E27FC236}">
              <a16:creationId xmlns:a16="http://schemas.microsoft.com/office/drawing/2014/main" id="{00000000-0008-0000-0000-00004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87" name="Immagine 5586" descr="http://demaco.consob/ArchiflowWeb/images/indicator.gif">
          <a:extLst>
            <a:ext uri="{FF2B5EF4-FFF2-40B4-BE49-F238E27FC236}">
              <a16:creationId xmlns:a16="http://schemas.microsoft.com/office/drawing/2014/main" id="{00000000-0008-0000-0000-00004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88" name="Immagine 5587" descr="http://demaco.consob/ArchiflowWeb/images/indicator.gif">
          <a:extLst>
            <a:ext uri="{FF2B5EF4-FFF2-40B4-BE49-F238E27FC236}">
              <a16:creationId xmlns:a16="http://schemas.microsoft.com/office/drawing/2014/main" id="{00000000-0008-0000-0000-00004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89" name="Immagine 5588" descr="http://demaco.consob/ArchiflowWeb/images/indicator.gif">
          <a:extLst>
            <a:ext uri="{FF2B5EF4-FFF2-40B4-BE49-F238E27FC236}">
              <a16:creationId xmlns:a16="http://schemas.microsoft.com/office/drawing/2014/main" id="{00000000-0008-0000-0000-00004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90" name="Immagine 5589" descr="http://demaco.consob/ArchiflowWeb/images/indicator.gif">
          <a:extLst>
            <a:ext uri="{FF2B5EF4-FFF2-40B4-BE49-F238E27FC236}">
              <a16:creationId xmlns:a16="http://schemas.microsoft.com/office/drawing/2014/main" id="{00000000-0008-0000-0000-00004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91" name="Immagine 5590" descr="http://demaco.consob/ArchiflowWeb/images/indicator.gif">
          <a:extLst>
            <a:ext uri="{FF2B5EF4-FFF2-40B4-BE49-F238E27FC236}">
              <a16:creationId xmlns:a16="http://schemas.microsoft.com/office/drawing/2014/main" id="{00000000-0008-0000-0000-00005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92" name="Immagine 5591" descr="http://demaco.consob/ArchiflowWeb/images/indicator.gif">
          <a:extLst>
            <a:ext uri="{FF2B5EF4-FFF2-40B4-BE49-F238E27FC236}">
              <a16:creationId xmlns:a16="http://schemas.microsoft.com/office/drawing/2014/main" id="{00000000-0008-0000-0000-00005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93" name="Immagine 5592" descr="http://demaco.consob/ArchiflowWeb/images/indicator.gif">
          <a:extLst>
            <a:ext uri="{FF2B5EF4-FFF2-40B4-BE49-F238E27FC236}">
              <a16:creationId xmlns:a16="http://schemas.microsoft.com/office/drawing/2014/main" id="{00000000-0008-0000-0000-00005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94" name="Immagine 5593" descr="http://demaco.consob/ArchiflowWeb/images/indicator.gif">
          <a:extLst>
            <a:ext uri="{FF2B5EF4-FFF2-40B4-BE49-F238E27FC236}">
              <a16:creationId xmlns:a16="http://schemas.microsoft.com/office/drawing/2014/main" id="{00000000-0008-0000-0000-00005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95" name="Immagine 5594" descr="http://demaco.consob/ArchiflowWeb/images/indicator.gif">
          <a:extLst>
            <a:ext uri="{FF2B5EF4-FFF2-40B4-BE49-F238E27FC236}">
              <a16:creationId xmlns:a16="http://schemas.microsoft.com/office/drawing/2014/main" id="{00000000-0008-0000-0000-00005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96" name="Immagine 5595" descr="http://demaco.consob/ArchiflowWeb/images/indicator.gif">
          <a:extLst>
            <a:ext uri="{FF2B5EF4-FFF2-40B4-BE49-F238E27FC236}">
              <a16:creationId xmlns:a16="http://schemas.microsoft.com/office/drawing/2014/main" id="{00000000-0008-0000-0000-00005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97" name="Immagine 5596" descr="http://demaco.consob/ArchiflowWeb/images/indicator.gif">
          <a:extLst>
            <a:ext uri="{FF2B5EF4-FFF2-40B4-BE49-F238E27FC236}">
              <a16:creationId xmlns:a16="http://schemas.microsoft.com/office/drawing/2014/main" id="{00000000-0008-0000-0000-00005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598" name="Immagine 5597" descr="http://demaco.consob/ArchiflowWeb/images/indicator.gif">
          <a:extLst>
            <a:ext uri="{FF2B5EF4-FFF2-40B4-BE49-F238E27FC236}">
              <a16:creationId xmlns:a16="http://schemas.microsoft.com/office/drawing/2014/main" id="{00000000-0008-0000-0000-00005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99" name="Immagine 5598" descr="http://demaco.consob/ArchiflowWeb/images/indicator.gif">
          <a:extLst>
            <a:ext uri="{FF2B5EF4-FFF2-40B4-BE49-F238E27FC236}">
              <a16:creationId xmlns:a16="http://schemas.microsoft.com/office/drawing/2014/main" id="{00000000-0008-0000-0000-00005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00" name="Immagine 5599" descr="http://demaco.consob/ArchiflowWeb/images/indicator.gif">
          <a:extLst>
            <a:ext uri="{FF2B5EF4-FFF2-40B4-BE49-F238E27FC236}">
              <a16:creationId xmlns:a16="http://schemas.microsoft.com/office/drawing/2014/main" id="{00000000-0008-0000-0000-00005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01" name="Immagine 5600" descr="http://demaco.consob/ArchiflowWeb/images/indicator.gif">
          <a:extLst>
            <a:ext uri="{FF2B5EF4-FFF2-40B4-BE49-F238E27FC236}">
              <a16:creationId xmlns:a16="http://schemas.microsoft.com/office/drawing/2014/main" id="{00000000-0008-0000-0000-00005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02" name="Immagine 5601" descr="http://demaco.consob/ArchiflowWeb/images/indicator.gif">
          <a:extLst>
            <a:ext uri="{FF2B5EF4-FFF2-40B4-BE49-F238E27FC236}">
              <a16:creationId xmlns:a16="http://schemas.microsoft.com/office/drawing/2014/main" id="{00000000-0008-0000-0000-00005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03" name="Immagine 5602" descr="http://demaco.consob/ArchiflowWeb/images/indicator.gif">
          <a:extLst>
            <a:ext uri="{FF2B5EF4-FFF2-40B4-BE49-F238E27FC236}">
              <a16:creationId xmlns:a16="http://schemas.microsoft.com/office/drawing/2014/main" id="{00000000-0008-0000-0000-00005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04" name="Immagine 5603" descr="http://demaco.consob/ArchiflowWeb/images/indicator.gif">
          <a:extLst>
            <a:ext uri="{FF2B5EF4-FFF2-40B4-BE49-F238E27FC236}">
              <a16:creationId xmlns:a16="http://schemas.microsoft.com/office/drawing/2014/main" id="{00000000-0008-0000-0000-00005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05" name="Immagine 5604" descr="http://demaco.consob/ArchiflowWeb/images/indicator.gif">
          <a:extLst>
            <a:ext uri="{FF2B5EF4-FFF2-40B4-BE49-F238E27FC236}">
              <a16:creationId xmlns:a16="http://schemas.microsoft.com/office/drawing/2014/main" id="{00000000-0008-0000-0000-00005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06" name="Immagine 5605" descr="http://demaco.consob/ArchiflowWeb/images/indicator.gif">
          <a:extLst>
            <a:ext uri="{FF2B5EF4-FFF2-40B4-BE49-F238E27FC236}">
              <a16:creationId xmlns:a16="http://schemas.microsoft.com/office/drawing/2014/main" id="{00000000-0008-0000-0000-00005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07" name="Immagine 5606" descr="http://demaco.consob/ArchiflowWeb/images/indicator.gif">
          <a:extLst>
            <a:ext uri="{FF2B5EF4-FFF2-40B4-BE49-F238E27FC236}">
              <a16:creationId xmlns:a16="http://schemas.microsoft.com/office/drawing/2014/main" id="{00000000-0008-0000-0000-00006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08" name="Immagine 5607" descr="http://demaco.consob/ArchiflowWeb/images/indicator.gif">
          <a:extLst>
            <a:ext uri="{FF2B5EF4-FFF2-40B4-BE49-F238E27FC236}">
              <a16:creationId xmlns:a16="http://schemas.microsoft.com/office/drawing/2014/main" id="{00000000-0008-0000-0000-00006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09" name="Immagine 5608" descr="http://demaco.consob/ArchiflowWeb/images/indicator.gif">
          <a:extLst>
            <a:ext uri="{FF2B5EF4-FFF2-40B4-BE49-F238E27FC236}">
              <a16:creationId xmlns:a16="http://schemas.microsoft.com/office/drawing/2014/main" id="{00000000-0008-0000-0000-00006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10" name="Immagine 5609" descr="http://demaco.consob/ArchiflowWeb/images/indicator.gif">
          <a:extLst>
            <a:ext uri="{FF2B5EF4-FFF2-40B4-BE49-F238E27FC236}">
              <a16:creationId xmlns:a16="http://schemas.microsoft.com/office/drawing/2014/main" id="{00000000-0008-0000-0000-00006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11" name="Immagine 5610" descr="http://demaco.consob/ArchiflowWeb/images/indicator.gif">
          <a:extLst>
            <a:ext uri="{FF2B5EF4-FFF2-40B4-BE49-F238E27FC236}">
              <a16:creationId xmlns:a16="http://schemas.microsoft.com/office/drawing/2014/main" id="{00000000-0008-0000-0000-00006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12" name="Immagine 5611" descr="http://demaco.consob/ArchiflowWeb/images/indicator.gif">
          <a:extLst>
            <a:ext uri="{FF2B5EF4-FFF2-40B4-BE49-F238E27FC236}">
              <a16:creationId xmlns:a16="http://schemas.microsoft.com/office/drawing/2014/main" id="{00000000-0008-0000-0000-00006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13" name="Immagine 5612" descr="http://demaco.consob/ArchiflowWeb/images/indicator.gif">
          <a:extLst>
            <a:ext uri="{FF2B5EF4-FFF2-40B4-BE49-F238E27FC236}">
              <a16:creationId xmlns:a16="http://schemas.microsoft.com/office/drawing/2014/main" id="{00000000-0008-0000-0000-00006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14" name="Immagine 5613" descr="http://demaco.consob/ArchiflowWeb/images/indicator.gif">
          <a:extLst>
            <a:ext uri="{FF2B5EF4-FFF2-40B4-BE49-F238E27FC236}">
              <a16:creationId xmlns:a16="http://schemas.microsoft.com/office/drawing/2014/main" id="{00000000-0008-0000-0000-00006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15" name="Immagine 5614" descr="http://demaco.consob/ArchiflowWeb/images/indicator.gif">
          <a:extLst>
            <a:ext uri="{FF2B5EF4-FFF2-40B4-BE49-F238E27FC236}">
              <a16:creationId xmlns:a16="http://schemas.microsoft.com/office/drawing/2014/main" id="{00000000-0008-0000-0000-00006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16" name="Immagine 5615" descr="http://demaco.consob/ArchiflowWeb/images/indicator.gif">
          <a:extLst>
            <a:ext uri="{FF2B5EF4-FFF2-40B4-BE49-F238E27FC236}">
              <a16:creationId xmlns:a16="http://schemas.microsoft.com/office/drawing/2014/main" id="{00000000-0008-0000-0000-00006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17" name="Immagine 5616" descr="http://demaco.consob/ArchiflowWeb/images/indicator.gif">
          <a:extLst>
            <a:ext uri="{FF2B5EF4-FFF2-40B4-BE49-F238E27FC236}">
              <a16:creationId xmlns:a16="http://schemas.microsoft.com/office/drawing/2014/main" id="{00000000-0008-0000-0000-00006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18" name="Immagine 5617" descr="http://demaco.consob/ArchiflowWeb/images/indicator.gif">
          <a:extLst>
            <a:ext uri="{FF2B5EF4-FFF2-40B4-BE49-F238E27FC236}">
              <a16:creationId xmlns:a16="http://schemas.microsoft.com/office/drawing/2014/main" id="{00000000-0008-0000-0000-00006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19" name="Immagine 5618" descr="http://demaco.consob/ArchiflowWeb/images/indicator.gif">
          <a:extLst>
            <a:ext uri="{FF2B5EF4-FFF2-40B4-BE49-F238E27FC236}">
              <a16:creationId xmlns:a16="http://schemas.microsoft.com/office/drawing/2014/main" id="{00000000-0008-0000-0000-00006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20" name="Immagine 5619" descr="http://demaco.consob/ArchiflowWeb/images/indicator.gif">
          <a:extLst>
            <a:ext uri="{FF2B5EF4-FFF2-40B4-BE49-F238E27FC236}">
              <a16:creationId xmlns:a16="http://schemas.microsoft.com/office/drawing/2014/main" id="{00000000-0008-0000-0000-00006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21" name="Immagine 5620" descr="http://demaco.consob/ArchiflowWeb/images/indicator.gif">
          <a:extLst>
            <a:ext uri="{FF2B5EF4-FFF2-40B4-BE49-F238E27FC236}">
              <a16:creationId xmlns:a16="http://schemas.microsoft.com/office/drawing/2014/main" id="{00000000-0008-0000-0000-00006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22" name="Immagine 5621" descr="http://demaco.consob/ArchiflowWeb/images/indicator.gif">
          <a:extLst>
            <a:ext uri="{FF2B5EF4-FFF2-40B4-BE49-F238E27FC236}">
              <a16:creationId xmlns:a16="http://schemas.microsoft.com/office/drawing/2014/main" id="{00000000-0008-0000-0000-00006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23" name="Immagine 5622" descr="http://demaco.consob/ArchiflowWeb/images/indicator.gif">
          <a:extLst>
            <a:ext uri="{FF2B5EF4-FFF2-40B4-BE49-F238E27FC236}">
              <a16:creationId xmlns:a16="http://schemas.microsoft.com/office/drawing/2014/main" id="{00000000-0008-0000-0000-00007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24" name="Immagine 5623" descr="http://demaco.consob/ArchiflowWeb/images/indicator.gif">
          <a:extLst>
            <a:ext uri="{FF2B5EF4-FFF2-40B4-BE49-F238E27FC236}">
              <a16:creationId xmlns:a16="http://schemas.microsoft.com/office/drawing/2014/main" id="{00000000-0008-0000-0000-00007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25" name="Immagine 5624" descr="http://demaco.consob/ArchiflowWeb/images/indicator.gif">
          <a:extLst>
            <a:ext uri="{FF2B5EF4-FFF2-40B4-BE49-F238E27FC236}">
              <a16:creationId xmlns:a16="http://schemas.microsoft.com/office/drawing/2014/main" id="{00000000-0008-0000-0000-00007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26" name="Immagine 5625" descr="http://demaco.consob/ArchiflowWeb/images/indicator.gif">
          <a:extLst>
            <a:ext uri="{FF2B5EF4-FFF2-40B4-BE49-F238E27FC236}">
              <a16:creationId xmlns:a16="http://schemas.microsoft.com/office/drawing/2014/main" id="{00000000-0008-0000-0000-00007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27" name="Immagine 5626" descr="http://demaco.consob/ArchiflowWeb/images/indicator.gif">
          <a:extLst>
            <a:ext uri="{FF2B5EF4-FFF2-40B4-BE49-F238E27FC236}">
              <a16:creationId xmlns:a16="http://schemas.microsoft.com/office/drawing/2014/main" id="{00000000-0008-0000-0000-00007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28" name="Immagine 5627" descr="http://demaco.consob/ArchiflowWeb/images/indicator.gif">
          <a:extLst>
            <a:ext uri="{FF2B5EF4-FFF2-40B4-BE49-F238E27FC236}">
              <a16:creationId xmlns:a16="http://schemas.microsoft.com/office/drawing/2014/main" id="{00000000-0008-0000-0000-00007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29" name="Immagine 5628" descr="http://demaco.consob/ArchiflowWeb/images/indicator.gif">
          <a:extLst>
            <a:ext uri="{FF2B5EF4-FFF2-40B4-BE49-F238E27FC236}">
              <a16:creationId xmlns:a16="http://schemas.microsoft.com/office/drawing/2014/main" id="{00000000-0008-0000-0000-00007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30" name="Immagine 5629" descr="http://demaco.consob/ArchiflowWeb/images/indicator.gif">
          <a:extLst>
            <a:ext uri="{FF2B5EF4-FFF2-40B4-BE49-F238E27FC236}">
              <a16:creationId xmlns:a16="http://schemas.microsoft.com/office/drawing/2014/main" id="{00000000-0008-0000-0000-00007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31" name="Immagine 5630" descr="http://demaco.consob/ArchiflowWeb/images/indicator.gif">
          <a:extLst>
            <a:ext uri="{FF2B5EF4-FFF2-40B4-BE49-F238E27FC236}">
              <a16:creationId xmlns:a16="http://schemas.microsoft.com/office/drawing/2014/main" id="{00000000-0008-0000-0000-00007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32" name="Immagine 5631" descr="http://demaco.consob/ArchiflowWeb/images/indicator.gif">
          <a:extLst>
            <a:ext uri="{FF2B5EF4-FFF2-40B4-BE49-F238E27FC236}">
              <a16:creationId xmlns:a16="http://schemas.microsoft.com/office/drawing/2014/main" id="{00000000-0008-0000-0000-00007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33" name="Immagine 5632" descr="http://demaco.consob/ArchiflowWeb/images/indicator.gif">
          <a:extLst>
            <a:ext uri="{FF2B5EF4-FFF2-40B4-BE49-F238E27FC236}">
              <a16:creationId xmlns:a16="http://schemas.microsoft.com/office/drawing/2014/main" id="{00000000-0008-0000-0000-00007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34" name="Immagine 5633" descr="http://demaco.consob/ArchiflowWeb/images/indicator.gif">
          <a:extLst>
            <a:ext uri="{FF2B5EF4-FFF2-40B4-BE49-F238E27FC236}">
              <a16:creationId xmlns:a16="http://schemas.microsoft.com/office/drawing/2014/main" id="{00000000-0008-0000-0000-00007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35" name="Immagine 5634" descr="http://demaco.consob/ArchiflowWeb/images/indicator.gif">
          <a:extLst>
            <a:ext uri="{FF2B5EF4-FFF2-40B4-BE49-F238E27FC236}">
              <a16:creationId xmlns:a16="http://schemas.microsoft.com/office/drawing/2014/main" id="{00000000-0008-0000-0000-00007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36" name="Immagine 5635" descr="http://demaco.consob/ArchiflowWeb/images/indicator.gif">
          <a:extLst>
            <a:ext uri="{FF2B5EF4-FFF2-40B4-BE49-F238E27FC236}">
              <a16:creationId xmlns:a16="http://schemas.microsoft.com/office/drawing/2014/main" id="{00000000-0008-0000-0000-00007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37" name="Immagine 5636" descr="http://demaco.consob/ArchiflowWeb/images/indicator.gif">
          <a:extLst>
            <a:ext uri="{FF2B5EF4-FFF2-40B4-BE49-F238E27FC236}">
              <a16:creationId xmlns:a16="http://schemas.microsoft.com/office/drawing/2014/main" id="{00000000-0008-0000-0000-00007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38" name="Immagine 5637" descr="http://demaco.consob/ArchiflowWeb/images/indicator.gif">
          <a:extLst>
            <a:ext uri="{FF2B5EF4-FFF2-40B4-BE49-F238E27FC236}">
              <a16:creationId xmlns:a16="http://schemas.microsoft.com/office/drawing/2014/main" id="{00000000-0008-0000-0000-00007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39" name="Immagine 5638" descr="http://demaco.consob/ArchiflowWeb/images/indicator.gif">
          <a:extLst>
            <a:ext uri="{FF2B5EF4-FFF2-40B4-BE49-F238E27FC236}">
              <a16:creationId xmlns:a16="http://schemas.microsoft.com/office/drawing/2014/main" id="{00000000-0008-0000-0000-00008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40" name="Immagine 5639" descr="http://demaco.consob/ArchiflowWeb/images/indicator.gif">
          <a:extLst>
            <a:ext uri="{FF2B5EF4-FFF2-40B4-BE49-F238E27FC236}">
              <a16:creationId xmlns:a16="http://schemas.microsoft.com/office/drawing/2014/main" id="{00000000-0008-0000-0000-00008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41" name="Immagine 5640" descr="http://demaco.consob/ArchiflowWeb/images/indicator.gif">
          <a:extLst>
            <a:ext uri="{FF2B5EF4-FFF2-40B4-BE49-F238E27FC236}">
              <a16:creationId xmlns:a16="http://schemas.microsoft.com/office/drawing/2014/main" id="{00000000-0008-0000-0000-00008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42" name="Immagine 5641" descr="http://demaco.consob/ArchiflowWeb/images/indicator.gif">
          <a:extLst>
            <a:ext uri="{FF2B5EF4-FFF2-40B4-BE49-F238E27FC236}">
              <a16:creationId xmlns:a16="http://schemas.microsoft.com/office/drawing/2014/main" id="{00000000-0008-0000-0000-00008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43" name="Immagine 5642" descr="http://demaco.consob/ArchiflowWeb/images/indicator.gif">
          <a:extLst>
            <a:ext uri="{FF2B5EF4-FFF2-40B4-BE49-F238E27FC236}">
              <a16:creationId xmlns:a16="http://schemas.microsoft.com/office/drawing/2014/main" id="{00000000-0008-0000-0000-00008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44" name="Immagine 5643" descr="http://demaco.consob/ArchiflowWeb/images/indicator.gif">
          <a:extLst>
            <a:ext uri="{FF2B5EF4-FFF2-40B4-BE49-F238E27FC236}">
              <a16:creationId xmlns:a16="http://schemas.microsoft.com/office/drawing/2014/main" id="{00000000-0008-0000-0000-00008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45" name="Immagine 5644" descr="http://demaco.consob/ArchiflowWeb/images/indicator.gif">
          <a:extLst>
            <a:ext uri="{FF2B5EF4-FFF2-40B4-BE49-F238E27FC236}">
              <a16:creationId xmlns:a16="http://schemas.microsoft.com/office/drawing/2014/main" id="{00000000-0008-0000-0000-00008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46" name="Immagine 5645" descr="http://demaco.consob/ArchiflowWeb/images/indicator.gif">
          <a:extLst>
            <a:ext uri="{FF2B5EF4-FFF2-40B4-BE49-F238E27FC236}">
              <a16:creationId xmlns:a16="http://schemas.microsoft.com/office/drawing/2014/main" id="{00000000-0008-0000-0000-00008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47" name="Immagine 5646" descr="http://demaco.consob/ArchiflowWeb/images/indicator.gif">
          <a:extLst>
            <a:ext uri="{FF2B5EF4-FFF2-40B4-BE49-F238E27FC236}">
              <a16:creationId xmlns:a16="http://schemas.microsoft.com/office/drawing/2014/main" id="{00000000-0008-0000-0000-00008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48" name="Immagine 5647" descr="http://demaco.consob/ArchiflowWeb/images/indicator.gif">
          <a:extLst>
            <a:ext uri="{FF2B5EF4-FFF2-40B4-BE49-F238E27FC236}">
              <a16:creationId xmlns:a16="http://schemas.microsoft.com/office/drawing/2014/main" id="{00000000-0008-0000-0000-00008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49" name="Immagine 5648" descr="http://demaco.consob/ArchiflowWeb/images/indicator.gif">
          <a:extLst>
            <a:ext uri="{FF2B5EF4-FFF2-40B4-BE49-F238E27FC236}">
              <a16:creationId xmlns:a16="http://schemas.microsoft.com/office/drawing/2014/main" id="{00000000-0008-0000-0000-00008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50" name="Immagine 5649" descr="http://demaco.consob/ArchiflowWeb/images/indicator.gif">
          <a:extLst>
            <a:ext uri="{FF2B5EF4-FFF2-40B4-BE49-F238E27FC236}">
              <a16:creationId xmlns:a16="http://schemas.microsoft.com/office/drawing/2014/main" id="{00000000-0008-0000-0000-00008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51" name="Immagine 5650" descr="http://demaco.consob/ArchiflowWeb/images/indicator.gif">
          <a:extLst>
            <a:ext uri="{FF2B5EF4-FFF2-40B4-BE49-F238E27FC236}">
              <a16:creationId xmlns:a16="http://schemas.microsoft.com/office/drawing/2014/main" id="{00000000-0008-0000-0000-00008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52" name="Immagine 5651" descr="http://demaco.consob/ArchiflowWeb/images/indicator.gif">
          <a:extLst>
            <a:ext uri="{FF2B5EF4-FFF2-40B4-BE49-F238E27FC236}">
              <a16:creationId xmlns:a16="http://schemas.microsoft.com/office/drawing/2014/main" id="{00000000-0008-0000-0000-00008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53" name="Immagine 5652" descr="http://demaco.consob/ArchiflowWeb/images/indicator.gif">
          <a:extLst>
            <a:ext uri="{FF2B5EF4-FFF2-40B4-BE49-F238E27FC236}">
              <a16:creationId xmlns:a16="http://schemas.microsoft.com/office/drawing/2014/main" id="{00000000-0008-0000-0000-00008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54" name="Immagine 5653" descr="http://demaco.consob/ArchiflowWeb/images/indicator.gif">
          <a:extLst>
            <a:ext uri="{FF2B5EF4-FFF2-40B4-BE49-F238E27FC236}">
              <a16:creationId xmlns:a16="http://schemas.microsoft.com/office/drawing/2014/main" id="{00000000-0008-0000-0000-00008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55" name="Immagine 5654" descr="http://demaco.consob/ArchiflowWeb/images/indicator.gif">
          <a:extLst>
            <a:ext uri="{FF2B5EF4-FFF2-40B4-BE49-F238E27FC236}">
              <a16:creationId xmlns:a16="http://schemas.microsoft.com/office/drawing/2014/main" id="{00000000-0008-0000-0000-00009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56" name="Immagine 5655" descr="http://demaco.consob/ArchiflowWeb/images/indicator.gif">
          <a:extLst>
            <a:ext uri="{FF2B5EF4-FFF2-40B4-BE49-F238E27FC236}">
              <a16:creationId xmlns:a16="http://schemas.microsoft.com/office/drawing/2014/main" id="{00000000-0008-0000-0000-00009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57" name="Immagine 5656" descr="http://demaco.consob/ArchiflowWeb/images/indicator.gif">
          <a:extLst>
            <a:ext uri="{FF2B5EF4-FFF2-40B4-BE49-F238E27FC236}">
              <a16:creationId xmlns:a16="http://schemas.microsoft.com/office/drawing/2014/main" id="{00000000-0008-0000-0000-00009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58" name="Immagine 5657" descr="http://demaco.consob/ArchiflowWeb/images/indicator.gif">
          <a:extLst>
            <a:ext uri="{FF2B5EF4-FFF2-40B4-BE49-F238E27FC236}">
              <a16:creationId xmlns:a16="http://schemas.microsoft.com/office/drawing/2014/main" id="{00000000-0008-0000-0000-00009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59" name="Immagine 5658" descr="http://demaco.consob/ArchiflowWeb/images/indicator.gif">
          <a:extLst>
            <a:ext uri="{FF2B5EF4-FFF2-40B4-BE49-F238E27FC236}">
              <a16:creationId xmlns:a16="http://schemas.microsoft.com/office/drawing/2014/main" id="{00000000-0008-0000-0000-00009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60" name="Immagine 5659" descr="http://demaco.consob/ArchiflowWeb/images/indicator.gif">
          <a:extLst>
            <a:ext uri="{FF2B5EF4-FFF2-40B4-BE49-F238E27FC236}">
              <a16:creationId xmlns:a16="http://schemas.microsoft.com/office/drawing/2014/main" id="{00000000-0008-0000-0000-00009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61" name="Immagine 5660" descr="http://demaco.consob/ArchiflowWeb/images/indicator.gif">
          <a:extLst>
            <a:ext uri="{FF2B5EF4-FFF2-40B4-BE49-F238E27FC236}">
              <a16:creationId xmlns:a16="http://schemas.microsoft.com/office/drawing/2014/main" id="{00000000-0008-0000-0000-00009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62" name="Immagine 5661" descr="http://demaco.consob/ArchiflowWeb/images/indicator.gif">
          <a:extLst>
            <a:ext uri="{FF2B5EF4-FFF2-40B4-BE49-F238E27FC236}">
              <a16:creationId xmlns:a16="http://schemas.microsoft.com/office/drawing/2014/main" id="{00000000-0008-0000-0000-00009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63" name="Immagine 5662" descr="http://demaco.consob/ArchiflowWeb/images/indicator.gif">
          <a:extLst>
            <a:ext uri="{FF2B5EF4-FFF2-40B4-BE49-F238E27FC236}">
              <a16:creationId xmlns:a16="http://schemas.microsoft.com/office/drawing/2014/main" id="{00000000-0008-0000-0000-00009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64" name="Immagine 5663" descr="http://demaco.consob/ArchiflowWeb/images/indicator.gif">
          <a:extLst>
            <a:ext uri="{FF2B5EF4-FFF2-40B4-BE49-F238E27FC236}">
              <a16:creationId xmlns:a16="http://schemas.microsoft.com/office/drawing/2014/main" id="{00000000-0008-0000-0000-00009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65" name="Immagine 5664" descr="http://demaco.consob/ArchiflowWeb/images/indicator.gif">
          <a:extLst>
            <a:ext uri="{FF2B5EF4-FFF2-40B4-BE49-F238E27FC236}">
              <a16:creationId xmlns:a16="http://schemas.microsoft.com/office/drawing/2014/main" id="{00000000-0008-0000-0000-00009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66" name="Immagine 5665" descr="http://demaco.consob/ArchiflowWeb/images/indicator.gif">
          <a:extLst>
            <a:ext uri="{FF2B5EF4-FFF2-40B4-BE49-F238E27FC236}">
              <a16:creationId xmlns:a16="http://schemas.microsoft.com/office/drawing/2014/main" id="{00000000-0008-0000-0000-00009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67" name="Immagine 5666" descr="http://demaco.consob/ArchiflowWeb/images/indicator.gif">
          <a:extLst>
            <a:ext uri="{FF2B5EF4-FFF2-40B4-BE49-F238E27FC236}">
              <a16:creationId xmlns:a16="http://schemas.microsoft.com/office/drawing/2014/main" id="{00000000-0008-0000-0000-00009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68" name="Immagine 5667" descr="http://demaco.consob/ArchiflowWeb/images/indicator.gif">
          <a:extLst>
            <a:ext uri="{FF2B5EF4-FFF2-40B4-BE49-F238E27FC236}">
              <a16:creationId xmlns:a16="http://schemas.microsoft.com/office/drawing/2014/main" id="{00000000-0008-0000-0000-00009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69" name="Immagine 5668" descr="http://demaco.consob/ArchiflowWeb/images/indicator.gif">
          <a:extLst>
            <a:ext uri="{FF2B5EF4-FFF2-40B4-BE49-F238E27FC236}">
              <a16:creationId xmlns:a16="http://schemas.microsoft.com/office/drawing/2014/main" id="{00000000-0008-0000-0000-00009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70" name="Immagine 5669" descr="http://demaco.consob/ArchiflowWeb/images/indicator.gif">
          <a:extLst>
            <a:ext uri="{FF2B5EF4-FFF2-40B4-BE49-F238E27FC236}">
              <a16:creationId xmlns:a16="http://schemas.microsoft.com/office/drawing/2014/main" id="{00000000-0008-0000-0000-00009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71" name="Immagine 5670" descr="http://demaco.consob/ArchiflowWeb/images/indicator.gif">
          <a:extLst>
            <a:ext uri="{FF2B5EF4-FFF2-40B4-BE49-F238E27FC236}">
              <a16:creationId xmlns:a16="http://schemas.microsoft.com/office/drawing/2014/main" id="{00000000-0008-0000-0000-0000A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72" name="Immagine 5671" descr="http://demaco.consob/ArchiflowWeb/images/indicator.gif">
          <a:extLst>
            <a:ext uri="{FF2B5EF4-FFF2-40B4-BE49-F238E27FC236}">
              <a16:creationId xmlns:a16="http://schemas.microsoft.com/office/drawing/2014/main" id="{00000000-0008-0000-0000-0000A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73" name="Immagine 5672" descr="http://demaco.consob/ArchiflowWeb/images/indicator.gif">
          <a:extLst>
            <a:ext uri="{FF2B5EF4-FFF2-40B4-BE49-F238E27FC236}">
              <a16:creationId xmlns:a16="http://schemas.microsoft.com/office/drawing/2014/main" id="{00000000-0008-0000-0000-0000A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74" name="Immagine 5673" descr="http://demaco.consob/ArchiflowWeb/images/indicator.gif">
          <a:extLst>
            <a:ext uri="{FF2B5EF4-FFF2-40B4-BE49-F238E27FC236}">
              <a16:creationId xmlns:a16="http://schemas.microsoft.com/office/drawing/2014/main" id="{00000000-0008-0000-0000-0000A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75" name="Immagine 5674" descr="http://demaco.consob/ArchiflowWeb/images/indicator.gif">
          <a:extLst>
            <a:ext uri="{FF2B5EF4-FFF2-40B4-BE49-F238E27FC236}">
              <a16:creationId xmlns:a16="http://schemas.microsoft.com/office/drawing/2014/main" id="{00000000-0008-0000-0000-0000A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76" name="Immagine 5675" descr="http://demaco.consob/ArchiflowWeb/images/indicator.gif">
          <a:extLst>
            <a:ext uri="{FF2B5EF4-FFF2-40B4-BE49-F238E27FC236}">
              <a16:creationId xmlns:a16="http://schemas.microsoft.com/office/drawing/2014/main" id="{00000000-0008-0000-0000-0000A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77" name="Immagine 5676" descr="http://demaco.consob/ArchiflowWeb/images/indicator.gif">
          <a:extLst>
            <a:ext uri="{FF2B5EF4-FFF2-40B4-BE49-F238E27FC236}">
              <a16:creationId xmlns:a16="http://schemas.microsoft.com/office/drawing/2014/main" id="{00000000-0008-0000-0000-0000A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78" name="Immagine 5677" descr="http://demaco.consob/ArchiflowWeb/images/indicator.gif">
          <a:extLst>
            <a:ext uri="{FF2B5EF4-FFF2-40B4-BE49-F238E27FC236}">
              <a16:creationId xmlns:a16="http://schemas.microsoft.com/office/drawing/2014/main" id="{00000000-0008-0000-0000-0000A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487</xdr:row>
      <xdr:rowOff>0</xdr:rowOff>
    </xdr:from>
    <xdr:to>
      <xdr:col>11</xdr:col>
      <xdr:colOff>152400</xdr:colOff>
      <xdr:row>487</xdr:row>
      <xdr:rowOff>152400</xdr:rowOff>
    </xdr:to>
    <xdr:pic>
      <xdr:nvPicPr>
        <xdr:cNvPr id="5679" name="Immagine 5678" descr="http://demaco.consob/ArchiflowWeb/images/indicator.gif">
          <a:extLst>
            <a:ext uri="{FF2B5EF4-FFF2-40B4-BE49-F238E27FC236}">
              <a16:creationId xmlns:a16="http://schemas.microsoft.com/office/drawing/2014/main" id="{00000000-0008-0000-0000-0000A8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487</xdr:row>
      <xdr:rowOff>0</xdr:rowOff>
    </xdr:from>
    <xdr:ext cx="152400" cy="152400"/>
    <xdr:pic>
      <xdr:nvPicPr>
        <xdr:cNvPr id="5680" name="Immagine 5679" descr="http://demaco.consob/ArchiflowWeb/images/indicator.gif">
          <a:extLst>
            <a:ext uri="{FF2B5EF4-FFF2-40B4-BE49-F238E27FC236}">
              <a16:creationId xmlns:a16="http://schemas.microsoft.com/office/drawing/2014/main" id="{00000000-0008-0000-0000-0000A9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81" name="Immagine 5680" descr="http://demaco.consob/ArchiflowWeb/images/indicator.gif">
          <a:extLst>
            <a:ext uri="{FF2B5EF4-FFF2-40B4-BE49-F238E27FC236}">
              <a16:creationId xmlns:a16="http://schemas.microsoft.com/office/drawing/2014/main" id="{00000000-0008-0000-0000-0000AA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82" name="Immagine 5681" descr="http://demaco.consob/ArchiflowWeb/images/indicator.gif">
          <a:extLst>
            <a:ext uri="{FF2B5EF4-FFF2-40B4-BE49-F238E27FC236}">
              <a16:creationId xmlns:a16="http://schemas.microsoft.com/office/drawing/2014/main" id="{00000000-0008-0000-0000-0000AB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83" name="Immagine 5682" descr="http://demaco.consob/ArchiflowWeb/images/indicator.gif">
          <a:extLst>
            <a:ext uri="{FF2B5EF4-FFF2-40B4-BE49-F238E27FC236}">
              <a16:creationId xmlns:a16="http://schemas.microsoft.com/office/drawing/2014/main" id="{00000000-0008-0000-0000-0000AC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84" name="Immagine 5683" descr="http://demaco.consob/ArchiflowWeb/images/indicator.gif">
          <a:extLst>
            <a:ext uri="{FF2B5EF4-FFF2-40B4-BE49-F238E27FC236}">
              <a16:creationId xmlns:a16="http://schemas.microsoft.com/office/drawing/2014/main" id="{00000000-0008-0000-0000-0000AD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85" name="Immagine 5684" descr="http://demaco.consob/ArchiflowWeb/images/indicator.gif">
          <a:extLst>
            <a:ext uri="{FF2B5EF4-FFF2-40B4-BE49-F238E27FC236}">
              <a16:creationId xmlns:a16="http://schemas.microsoft.com/office/drawing/2014/main" id="{00000000-0008-0000-0000-0000A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86" name="Immagine 5685" descr="http://demaco.consob/ArchiflowWeb/images/indicator.gif">
          <a:extLst>
            <a:ext uri="{FF2B5EF4-FFF2-40B4-BE49-F238E27FC236}">
              <a16:creationId xmlns:a16="http://schemas.microsoft.com/office/drawing/2014/main" id="{00000000-0008-0000-0000-0000A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87" name="Immagine 5686" descr="http://demaco.consob/ArchiflowWeb/images/indicator.gif">
          <a:extLst>
            <a:ext uri="{FF2B5EF4-FFF2-40B4-BE49-F238E27FC236}">
              <a16:creationId xmlns:a16="http://schemas.microsoft.com/office/drawing/2014/main" id="{00000000-0008-0000-0000-0000B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88" name="Immagine 5687" descr="http://demaco.consob/ArchiflowWeb/images/indicator.gif">
          <a:extLst>
            <a:ext uri="{FF2B5EF4-FFF2-40B4-BE49-F238E27FC236}">
              <a16:creationId xmlns:a16="http://schemas.microsoft.com/office/drawing/2014/main" id="{00000000-0008-0000-0000-0000B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89" name="Immagine 5688" descr="http://demaco.consob/ArchiflowWeb/images/indicator.gif">
          <a:extLst>
            <a:ext uri="{FF2B5EF4-FFF2-40B4-BE49-F238E27FC236}">
              <a16:creationId xmlns:a16="http://schemas.microsoft.com/office/drawing/2014/main" id="{00000000-0008-0000-0000-0000B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90" name="Immagine 5689" descr="http://demaco.consob/ArchiflowWeb/images/indicator.gif">
          <a:extLst>
            <a:ext uri="{FF2B5EF4-FFF2-40B4-BE49-F238E27FC236}">
              <a16:creationId xmlns:a16="http://schemas.microsoft.com/office/drawing/2014/main" id="{00000000-0008-0000-0000-0000B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91" name="Immagine 5690" descr="http://demaco.consob/ArchiflowWeb/images/indicator.gif">
          <a:extLst>
            <a:ext uri="{FF2B5EF4-FFF2-40B4-BE49-F238E27FC236}">
              <a16:creationId xmlns:a16="http://schemas.microsoft.com/office/drawing/2014/main" id="{00000000-0008-0000-0000-0000B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92" name="Immagine 5691" descr="http://demaco.consob/ArchiflowWeb/images/indicator.gif">
          <a:extLst>
            <a:ext uri="{FF2B5EF4-FFF2-40B4-BE49-F238E27FC236}">
              <a16:creationId xmlns:a16="http://schemas.microsoft.com/office/drawing/2014/main" id="{00000000-0008-0000-0000-0000B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93" name="Immagine 5692" descr="http://demaco.consob/ArchiflowWeb/images/indicator.gif">
          <a:extLst>
            <a:ext uri="{FF2B5EF4-FFF2-40B4-BE49-F238E27FC236}">
              <a16:creationId xmlns:a16="http://schemas.microsoft.com/office/drawing/2014/main" id="{00000000-0008-0000-0000-0000B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94" name="Immagine 5693" descr="http://demaco.consob/ArchiflowWeb/images/indicator.gif">
          <a:extLst>
            <a:ext uri="{FF2B5EF4-FFF2-40B4-BE49-F238E27FC236}">
              <a16:creationId xmlns:a16="http://schemas.microsoft.com/office/drawing/2014/main" id="{00000000-0008-0000-0000-0000B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95" name="Immagine 5694" descr="http://demaco.consob/ArchiflowWeb/images/indicator.gif">
          <a:extLst>
            <a:ext uri="{FF2B5EF4-FFF2-40B4-BE49-F238E27FC236}">
              <a16:creationId xmlns:a16="http://schemas.microsoft.com/office/drawing/2014/main" id="{00000000-0008-0000-0000-0000B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96" name="Immagine 5695" descr="http://demaco.consob/ArchiflowWeb/images/indicator.gif">
          <a:extLst>
            <a:ext uri="{FF2B5EF4-FFF2-40B4-BE49-F238E27FC236}">
              <a16:creationId xmlns:a16="http://schemas.microsoft.com/office/drawing/2014/main" id="{00000000-0008-0000-0000-0000B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97" name="Immagine 5696" descr="http://demaco.consob/ArchiflowWeb/images/indicator.gif">
          <a:extLst>
            <a:ext uri="{FF2B5EF4-FFF2-40B4-BE49-F238E27FC236}">
              <a16:creationId xmlns:a16="http://schemas.microsoft.com/office/drawing/2014/main" id="{00000000-0008-0000-0000-0000B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98" name="Immagine 5697" descr="http://demaco.consob/ArchiflowWeb/images/indicator.gif">
          <a:extLst>
            <a:ext uri="{FF2B5EF4-FFF2-40B4-BE49-F238E27FC236}">
              <a16:creationId xmlns:a16="http://schemas.microsoft.com/office/drawing/2014/main" id="{00000000-0008-0000-0000-0000B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699" name="Immagine 5698" descr="http://demaco.consob/ArchiflowWeb/images/indicator.gif">
          <a:extLst>
            <a:ext uri="{FF2B5EF4-FFF2-40B4-BE49-F238E27FC236}">
              <a16:creationId xmlns:a16="http://schemas.microsoft.com/office/drawing/2014/main" id="{00000000-0008-0000-0000-0000B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00" name="Immagine 5699" descr="http://demaco.consob/ArchiflowWeb/images/indicator.gif">
          <a:extLst>
            <a:ext uri="{FF2B5EF4-FFF2-40B4-BE49-F238E27FC236}">
              <a16:creationId xmlns:a16="http://schemas.microsoft.com/office/drawing/2014/main" id="{00000000-0008-0000-0000-0000B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01" name="Immagine 5700" descr="http://demaco.consob/ArchiflowWeb/images/indicator.gif">
          <a:extLst>
            <a:ext uri="{FF2B5EF4-FFF2-40B4-BE49-F238E27FC236}">
              <a16:creationId xmlns:a16="http://schemas.microsoft.com/office/drawing/2014/main" id="{00000000-0008-0000-0000-0000B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02" name="Immagine 5701" descr="http://demaco.consob/ArchiflowWeb/images/indicator.gif">
          <a:extLst>
            <a:ext uri="{FF2B5EF4-FFF2-40B4-BE49-F238E27FC236}">
              <a16:creationId xmlns:a16="http://schemas.microsoft.com/office/drawing/2014/main" id="{00000000-0008-0000-0000-0000B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03" name="Immagine 5702" descr="http://demaco.consob/ArchiflowWeb/images/indicator.gif">
          <a:extLst>
            <a:ext uri="{FF2B5EF4-FFF2-40B4-BE49-F238E27FC236}">
              <a16:creationId xmlns:a16="http://schemas.microsoft.com/office/drawing/2014/main" id="{00000000-0008-0000-0000-0000C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04" name="Immagine 5703" descr="http://demaco.consob/ArchiflowWeb/images/indicator.gif">
          <a:extLst>
            <a:ext uri="{FF2B5EF4-FFF2-40B4-BE49-F238E27FC236}">
              <a16:creationId xmlns:a16="http://schemas.microsoft.com/office/drawing/2014/main" id="{00000000-0008-0000-0000-0000C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05" name="Immagine 5704" descr="http://demaco.consob/ArchiflowWeb/images/indicator.gif">
          <a:extLst>
            <a:ext uri="{FF2B5EF4-FFF2-40B4-BE49-F238E27FC236}">
              <a16:creationId xmlns:a16="http://schemas.microsoft.com/office/drawing/2014/main" id="{00000000-0008-0000-0000-0000C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06" name="Immagine 5705" descr="http://demaco.consob/ArchiflowWeb/images/indicator.gif">
          <a:extLst>
            <a:ext uri="{FF2B5EF4-FFF2-40B4-BE49-F238E27FC236}">
              <a16:creationId xmlns:a16="http://schemas.microsoft.com/office/drawing/2014/main" id="{00000000-0008-0000-0000-0000C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07" name="Immagine 5706" descr="http://demaco.consob/ArchiflowWeb/images/indicator.gif">
          <a:extLst>
            <a:ext uri="{FF2B5EF4-FFF2-40B4-BE49-F238E27FC236}">
              <a16:creationId xmlns:a16="http://schemas.microsoft.com/office/drawing/2014/main" id="{00000000-0008-0000-0000-0000C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08" name="Immagine 5707" descr="http://demaco.consob/ArchiflowWeb/images/indicator.gif">
          <a:extLst>
            <a:ext uri="{FF2B5EF4-FFF2-40B4-BE49-F238E27FC236}">
              <a16:creationId xmlns:a16="http://schemas.microsoft.com/office/drawing/2014/main" id="{00000000-0008-0000-0000-0000C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09" name="Immagine 5708" descr="http://demaco.consob/ArchiflowWeb/images/indicator.gif">
          <a:extLst>
            <a:ext uri="{FF2B5EF4-FFF2-40B4-BE49-F238E27FC236}">
              <a16:creationId xmlns:a16="http://schemas.microsoft.com/office/drawing/2014/main" id="{00000000-0008-0000-0000-0000C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10" name="Immagine 5709" descr="http://demaco.consob/ArchiflowWeb/images/indicator.gif">
          <a:extLst>
            <a:ext uri="{FF2B5EF4-FFF2-40B4-BE49-F238E27FC236}">
              <a16:creationId xmlns:a16="http://schemas.microsoft.com/office/drawing/2014/main" id="{00000000-0008-0000-0000-0000C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11" name="Immagine 5710" descr="http://demaco.consob/ArchiflowWeb/images/indicator.gif">
          <a:extLst>
            <a:ext uri="{FF2B5EF4-FFF2-40B4-BE49-F238E27FC236}">
              <a16:creationId xmlns:a16="http://schemas.microsoft.com/office/drawing/2014/main" id="{00000000-0008-0000-0000-0000C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12" name="Immagine 5711" descr="http://demaco.consob/ArchiflowWeb/images/indicator.gif">
          <a:extLst>
            <a:ext uri="{FF2B5EF4-FFF2-40B4-BE49-F238E27FC236}">
              <a16:creationId xmlns:a16="http://schemas.microsoft.com/office/drawing/2014/main" id="{00000000-0008-0000-0000-0000C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13" name="Immagine 5712" descr="http://demaco.consob/ArchiflowWeb/images/indicator.gif">
          <a:extLst>
            <a:ext uri="{FF2B5EF4-FFF2-40B4-BE49-F238E27FC236}">
              <a16:creationId xmlns:a16="http://schemas.microsoft.com/office/drawing/2014/main" id="{00000000-0008-0000-0000-0000C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14" name="Immagine 5713" descr="http://demaco.consob/ArchiflowWeb/images/indicator.gif">
          <a:extLst>
            <a:ext uri="{FF2B5EF4-FFF2-40B4-BE49-F238E27FC236}">
              <a16:creationId xmlns:a16="http://schemas.microsoft.com/office/drawing/2014/main" id="{00000000-0008-0000-0000-0000C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15" name="Immagine 5714" descr="http://demaco.consob/ArchiflowWeb/images/indicator.gif">
          <a:extLst>
            <a:ext uri="{FF2B5EF4-FFF2-40B4-BE49-F238E27FC236}">
              <a16:creationId xmlns:a16="http://schemas.microsoft.com/office/drawing/2014/main" id="{00000000-0008-0000-0000-0000C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16" name="Immagine 5715" descr="http://demaco.consob/ArchiflowWeb/images/indicator.gif">
          <a:extLst>
            <a:ext uri="{FF2B5EF4-FFF2-40B4-BE49-F238E27FC236}">
              <a16:creationId xmlns:a16="http://schemas.microsoft.com/office/drawing/2014/main" id="{00000000-0008-0000-0000-0000C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17" name="Immagine 5716" descr="http://demaco.consob/ArchiflowWeb/images/indicator.gif">
          <a:extLst>
            <a:ext uri="{FF2B5EF4-FFF2-40B4-BE49-F238E27FC236}">
              <a16:creationId xmlns:a16="http://schemas.microsoft.com/office/drawing/2014/main" id="{00000000-0008-0000-0000-0000C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18" name="Immagine 5717" descr="http://demaco.consob/ArchiflowWeb/images/indicator.gif">
          <a:extLst>
            <a:ext uri="{FF2B5EF4-FFF2-40B4-BE49-F238E27FC236}">
              <a16:creationId xmlns:a16="http://schemas.microsoft.com/office/drawing/2014/main" id="{00000000-0008-0000-0000-0000C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19" name="Immagine 5718" descr="http://demaco.consob/ArchiflowWeb/images/indicator.gif">
          <a:extLst>
            <a:ext uri="{FF2B5EF4-FFF2-40B4-BE49-F238E27FC236}">
              <a16:creationId xmlns:a16="http://schemas.microsoft.com/office/drawing/2014/main" id="{00000000-0008-0000-0000-0000D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20" name="Immagine 5719" descr="http://demaco.consob/ArchiflowWeb/images/indicator.gif">
          <a:extLst>
            <a:ext uri="{FF2B5EF4-FFF2-40B4-BE49-F238E27FC236}">
              <a16:creationId xmlns:a16="http://schemas.microsoft.com/office/drawing/2014/main" id="{00000000-0008-0000-0000-0000D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21" name="Immagine 5720" descr="http://demaco.consob/ArchiflowWeb/images/indicator.gif">
          <a:extLst>
            <a:ext uri="{FF2B5EF4-FFF2-40B4-BE49-F238E27FC236}">
              <a16:creationId xmlns:a16="http://schemas.microsoft.com/office/drawing/2014/main" id="{00000000-0008-0000-0000-0000D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22" name="Immagine 5721" descr="http://demaco.consob/ArchiflowWeb/images/indicator.gif">
          <a:extLst>
            <a:ext uri="{FF2B5EF4-FFF2-40B4-BE49-F238E27FC236}">
              <a16:creationId xmlns:a16="http://schemas.microsoft.com/office/drawing/2014/main" id="{00000000-0008-0000-0000-0000D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23" name="Immagine 5722" descr="http://demaco.consob/ArchiflowWeb/images/indicator.gif">
          <a:extLst>
            <a:ext uri="{FF2B5EF4-FFF2-40B4-BE49-F238E27FC236}">
              <a16:creationId xmlns:a16="http://schemas.microsoft.com/office/drawing/2014/main" id="{00000000-0008-0000-0000-0000D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24" name="Immagine 5723" descr="http://demaco.consob/ArchiflowWeb/images/indicator.gif">
          <a:extLst>
            <a:ext uri="{FF2B5EF4-FFF2-40B4-BE49-F238E27FC236}">
              <a16:creationId xmlns:a16="http://schemas.microsoft.com/office/drawing/2014/main" id="{00000000-0008-0000-0000-0000D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25" name="Immagine 5724" descr="http://demaco.consob/ArchiflowWeb/images/indicator.gif">
          <a:extLst>
            <a:ext uri="{FF2B5EF4-FFF2-40B4-BE49-F238E27FC236}">
              <a16:creationId xmlns:a16="http://schemas.microsoft.com/office/drawing/2014/main" id="{00000000-0008-0000-0000-0000D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26" name="Immagine 5725" descr="http://demaco.consob/ArchiflowWeb/images/indicator.gif">
          <a:extLst>
            <a:ext uri="{FF2B5EF4-FFF2-40B4-BE49-F238E27FC236}">
              <a16:creationId xmlns:a16="http://schemas.microsoft.com/office/drawing/2014/main" id="{00000000-0008-0000-0000-0000D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27" name="Immagine 5726" descr="http://demaco.consob/ArchiflowWeb/images/indicator.gif">
          <a:extLst>
            <a:ext uri="{FF2B5EF4-FFF2-40B4-BE49-F238E27FC236}">
              <a16:creationId xmlns:a16="http://schemas.microsoft.com/office/drawing/2014/main" id="{00000000-0008-0000-0000-0000D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28" name="Immagine 5727" descr="http://demaco.consob/ArchiflowWeb/images/indicator.gif">
          <a:extLst>
            <a:ext uri="{FF2B5EF4-FFF2-40B4-BE49-F238E27FC236}">
              <a16:creationId xmlns:a16="http://schemas.microsoft.com/office/drawing/2014/main" id="{00000000-0008-0000-0000-0000D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29" name="Immagine 5728" descr="http://demaco.consob/ArchiflowWeb/images/indicator.gif">
          <a:extLst>
            <a:ext uri="{FF2B5EF4-FFF2-40B4-BE49-F238E27FC236}">
              <a16:creationId xmlns:a16="http://schemas.microsoft.com/office/drawing/2014/main" id="{00000000-0008-0000-0000-0000D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30" name="Immagine 5729" descr="http://demaco.consob/ArchiflowWeb/images/indicator.gif">
          <a:extLst>
            <a:ext uri="{FF2B5EF4-FFF2-40B4-BE49-F238E27FC236}">
              <a16:creationId xmlns:a16="http://schemas.microsoft.com/office/drawing/2014/main" id="{00000000-0008-0000-0000-0000D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31" name="Immagine 5730" descr="http://demaco.consob/ArchiflowWeb/images/indicator.gif">
          <a:extLst>
            <a:ext uri="{FF2B5EF4-FFF2-40B4-BE49-F238E27FC236}">
              <a16:creationId xmlns:a16="http://schemas.microsoft.com/office/drawing/2014/main" id="{00000000-0008-0000-0000-0000D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32" name="Immagine 5731" descr="http://demaco.consob/ArchiflowWeb/images/indicator.gif">
          <a:extLst>
            <a:ext uri="{FF2B5EF4-FFF2-40B4-BE49-F238E27FC236}">
              <a16:creationId xmlns:a16="http://schemas.microsoft.com/office/drawing/2014/main" id="{00000000-0008-0000-0000-0000D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33" name="Immagine 5732" descr="http://demaco.consob/ArchiflowWeb/images/indicator.gif">
          <a:extLst>
            <a:ext uri="{FF2B5EF4-FFF2-40B4-BE49-F238E27FC236}">
              <a16:creationId xmlns:a16="http://schemas.microsoft.com/office/drawing/2014/main" id="{00000000-0008-0000-0000-0000D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34" name="Immagine 5733" descr="http://demaco.consob/ArchiflowWeb/images/indicator.gif">
          <a:extLst>
            <a:ext uri="{FF2B5EF4-FFF2-40B4-BE49-F238E27FC236}">
              <a16:creationId xmlns:a16="http://schemas.microsoft.com/office/drawing/2014/main" id="{00000000-0008-0000-0000-0000D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35" name="Immagine 5734" descr="http://demaco.consob/ArchiflowWeb/images/indicator.gif">
          <a:extLst>
            <a:ext uri="{FF2B5EF4-FFF2-40B4-BE49-F238E27FC236}">
              <a16:creationId xmlns:a16="http://schemas.microsoft.com/office/drawing/2014/main" id="{00000000-0008-0000-0000-0000E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36" name="Immagine 5735" descr="http://demaco.consob/ArchiflowWeb/images/indicator.gif">
          <a:extLst>
            <a:ext uri="{FF2B5EF4-FFF2-40B4-BE49-F238E27FC236}">
              <a16:creationId xmlns:a16="http://schemas.microsoft.com/office/drawing/2014/main" id="{00000000-0008-0000-0000-0000E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37" name="Immagine 5736" descr="http://demaco.consob/ArchiflowWeb/images/indicator.gif">
          <a:extLst>
            <a:ext uri="{FF2B5EF4-FFF2-40B4-BE49-F238E27FC236}">
              <a16:creationId xmlns:a16="http://schemas.microsoft.com/office/drawing/2014/main" id="{00000000-0008-0000-0000-0000E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38" name="Immagine 5737" descr="http://demaco.consob/ArchiflowWeb/images/indicator.gif">
          <a:extLst>
            <a:ext uri="{FF2B5EF4-FFF2-40B4-BE49-F238E27FC236}">
              <a16:creationId xmlns:a16="http://schemas.microsoft.com/office/drawing/2014/main" id="{00000000-0008-0000-0000-0000E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39" name="Immagine 5738" descr="http://demaco.consob/ArchiflowWeb/images/indicator.gif">
          <a:extLst>
            <a:ext uri="{FF2B5EF4-FFF2-40B4-BE49-F238E27FC236}">
              <a16:creationId xmlns:a16="http://schemas.microsoft.com/office/drawing/2014/main" id="{00000000-0008-0000-0000-0000E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40" name="Immagine 5739" descr="http://demaco.consob/ArchiflowWeb/images/indicator.gif">
          <a:extLst>
            <a:ext uri="{FF2B5EF4-FFF2-40B4-BE49-F238E27FC236}">
              <a16:creationId xmlns:a16="http://schemas.microsoft.com/office/drawing/2014/main" id="{00000000-0008-0000-0000-0000E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41" name="Immagine 5740" descr="http://demaco.consob/ArchiflowWeb/images/indicator.gif">
          <a:extLst>
            <a:ext uri="{FF2B5EF4-FFF2-40B4-BE49-F238E27FC236}">
              <a16:creationId xmlns:a16="http://schemas.microsoft.com/office/drawing/2014/main" id="{00000000-0008-0000-0000-0000E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42" name="Immagine 5741" descr="http://demaco.consob/ArchiflowWeb/images/indicator.gif">
          <a:extLst>
            <a:ext uri="{FF2B5EF4-FFF2-40B4-BE49-F238E27FC236}">
              <a16:creationId xmlns:a16="http://schemas.microsoft.com/office/drawing/2014/main" id="{00000000-0008-0000-0000-0000E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43" name="Immagine 5742" descr="http://demaco.consob/ArchiflowWeb/images/indicator.gif">
          <a:extLst>
            <a:ext uri="{FF2B5EF4-FFF2-40B4-BE49-F238E27FC236}">
              <a16:creationId xmlns:a16="http://schemas.microsoft.com/office/drawing/2014/main" id="{00000000-0008-0000-0000-0000E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44" name="Immagine 5743" descr="http://demaco.consob/ArchiflowWeb/images/indicator.gif">
          <a:extLst>
            <a:ext uri="{FF2B5EF4-FFF2-40B4-BE49-F238E27FC236}">
              <a16:creationId xmlns:a16="http://schemas.microsoft.com/office/drawing/2014/main" id="{00000000-0008-0000-0000-0000E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45" name="Immagine 5744" descr="http://demaco.consob/ArchiflowWeb/images/indicator.gif">
          <a:extLst>
            <a:ext uri="{FF2B5EF4-FFF2-40B4-BE49-F238E27FC236}">
              <a16:creationId xmlns:a16="http://schemas.microsoft.com/office/drawing/2014/main" id="{00000000-0008-0000-0000-0000E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46" name="Immagine 5745" descr="http://demaco.consob/ArchiflowWeb/images/indicator.gif">
          <a:extLst>
            <a:ext uri="{FF2B5EF4-FFF2-40B4-BE49-F238E27FC236}">
              <a16:creationId xmlns:a16="http://schemas.microsoft.com/office/drawing/2014/main" id="{00000000-0008-0000-0000-0000E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47" name="Immagine 5746" descr="http://demaco.consob/ArchiflowWeb/images/indicator.gif">
          <a:extLst>
            <a:ext uri="{FF2B5EF4-FFF2-40B4-BE49-F238E27FC236}">
              <a16:creationId xmlns:a16="http://schemas.microsoft.com/office/drawing/2014/main" id="{00000000-0008-0000-0000-0000E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48" name="Immagine 5747" descr="http://demaco.consob/ArchiflowWeb/images/indicator.gif">
          <a:extLst>
            <a:ext uri="{FF2B5EF4-FFF2-40B4-BE49-F238E27FC236}">
              <a16:creationId xmlns:a16="http://schemas.microsoft.com/office/drawing/2014/main" id="{00000000-0008-0000-0000-0000E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49" name="Immagine 5748" descr="http://demaco.consob/ArchiflowWeb/images/indicator.gif">
          <a:extLst>
            <a:ext uri="{FF2B5EF4-FFF2-40B4-BE49-F238E27FC236}">
              <a16:creationId xmlns:a16="http://schemas.microsoft.com/office/drawing/2014/main" id="{00000000-0008-0000-0000-0000E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50" name="Immagine 5749" descr="http://demaco.consob/ArchiflowWeb/images/indicator.gif">
          <a:extLst>
            <a:ext uri="{FF2B5EF4-FFF2-40B4-BE49-F238E27FC236}">
              <a16:creationId xmlns:a16="http://schemas.microsoft.com/office/drawing/2014/main" id="{00000000-0008-0000-0000-0000E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51" name="Immagine 5750" descr="http://demaco.consob/ArchiflowWeb/images/indicator.gif">
          <a:extLst>
            <a:ext uri="{FF2B5EF4-FFF2-40B4-BE49-F238E27FC236}">
              <a16:creationId xmlns:a16="http://schemas.microsoft.com/office/drawing/2014/main" id="{00000000-0008-0000-0000-0000F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52" name="Immagine 5751" descr="http://demaco.consob/ArchiflowWeb/images/indicator.gif">
          <a:extLst>
            <a:ext uri="{FF2B5EF4-FFF2-40B4-BE49-F238E27FC236}">
              <a16:creationId xmlns:a16="http://schemas.microsoft.com/office/drawing/2014/main" id="{00000000-0008-0000-0000-0000F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53" name="Immagine 5752" descr="http://demaco.consob/ArchiflowWeb/images/indicator.gif">
          <a:extLst>
            <a:ext uri="{FF2B5EF4-FFF2-40B4-BE49-F238E27FC236}">
              <a16:creationId xmlns:a16="http://schemas.microsoft.com/office/drawing/2014/main" id="{00000000-0008-0000-0000-0000F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54" name="Immagine 5753" descr="http://demaco.consob/ArchiflowWeb/images/indicator.gif">
          <a:extLst>
            <a:ext uri="{FF2B5EF4-FFF2-40B4-BE49-F238E27FC236}">
              <a16:creationId xmlns:a16="http://schemas.microsoft.com/office/drawing/2014/main" id="{00000000-0008-0000-0000-0000F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55" name="Immagine 5754" descr="http://demaco.consob/ArchiflowWeb/images/indicator.gif">
          <a:extLst>
            <a:ext uri="{FF2B5EF4-FFF2-40B4-BE49-F238E27FC236}">
              <a16:creationId xmlns:a16="http://schemas.microsoft.com/office/drawing/2014/main" id="{00000000-0008-0000-0000-0000F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56" name="Immagine 5755" descr="http://demaco.consob/ArchiflowWeb/images/indicator.gif">
          <a:extLst>
            <a:ext uri="{FF2B5EF4-FFF2-40B4-BE49-F238E27FC236}">
              <a16:creationId xmlns:a16="http://schemas.microsoft.com/office/drawing/2014/main" id="{00000000-0008-0000-0000-0000F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57" name="Immagine 5756" descr="http://demaco.consob/ArchiflowWeb/images/indicator.gif">
          <a:extLst>
            <a:ext uri="{FF2B5EF4-FFF2-40B4-BE49-F238E27FC236}">
              <a16:creationId xmlns:a16="http://schemas.microsoft.com/office/drawing/2014/main" id="{00000000-0008-0000-0000-0000F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58" name="Immagine 5757" descr="http://demaco.consob/ArchiflowWeb/images/indicator.gif">
          <a:extLst>
            <a:ext uri="{FF2B5EF4-FFF2-40B4-BE49-F238E27FC236}">
              <a16:creationId xmlns:a16="http://schemas.microsoft.com/office/drawing/2014/main" id="{00000000-0008-0000-0000-0000F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59" name="Immagine 5758" descr="http://demaco.consob/ArchiflowWeb/images/indicator.gif">
          <a:extLst>
            <a:ext uri="{FF2B5EF4-FFF2-40B4-BE49-F238E27FC236}">
              <a16:creationId xmlns:a16="http://schemas.microsoft.com/office/drawing/2014/main" id="{00000000-0008-0000-0000-0000F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60" name="Immagine 5759" descr="http://demaco.consob/ArchiflowWeb/images/indicator.gif">
          <a:extLst>
            <a:ext uri="{FF2B5EF4-FFF2-40B4-BE49-F238E27FC236}">
              <a16:creationId xmlns:a16="http://schemas.microsoft.com/office/drawing/2014/main" id="{00000000-0008-0000-0000-0000F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61" name="Immagine 5760" descr="http://demaco.consob/ArchiflowWeb/images/indicator.gif">
          <a:extLst>
            <a:ext uri="{FF2B5EF4-FFF2-40B4-BE49-F238E27FC236}">
              <a16:creationId xmlns:a16="http://schemas.microsoft.com/office/drawing/2014/main" id="{00000000-0008-0000-0000-0000F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62" name="Immagine 5761" descr="http://demaco.consob/ArchiflowWeb/images/indicator.gif">
          <a:extLst>
            <a:ext uri="{FF2B5EF4-FFF2-40B4-BE49-F238E27FC236}">
              <a16:creationId xmlns:a16="http://schemas.microsoft.com/office/drawing/2014/main" id="{00000000-0008-0000-0000-0000F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63" name="Immagine 5762" descr="http://demaco.consob/ArchiflowWeb/images/indicator.gif">
          <a:extLst>
            <a:ext uri="{FF2B5EF4-FFF2-40B4-BE49-F238E27FC236}">
              <a16:creationId xmlns:a16="http://schemas.microsoft.com/office/drawing/2014/main" id="{00000000-0008-0000-0000-0000F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64" name="Immagine 5763" descr="http://demaco.consob/ArchiflowWeb/images/indicator.gif">
          <a:extLst>
            <a:ext uri="{FF2B5EF4-FFF2-40B4-BE49-F238E27FC236}">
              <a16:creationId xmlns:a16="http://schemas.microsoft.com/office/drawing/2014/main" id="{00000000-0008-0000-0000-0000F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65" name="Immagine 5764" descr="http://demaco.consob/ArchiflowWeb/images/indicator.gif">
          <a:extLst>
            <a:ext uri="{FF2B5EF4-FFF2-40B4-BE49-F238E27FC236}">
              <a16:creationId xmlns:a16="http://schemas.microsoft.com/office/drawing/2014/main" id="{00000000-0008-0000-0000-0000F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66" name="Immagine 5765" descr="http://demaco.consob/ArchiflowWeb/images/indicator.gif">
          <a:extLst>
            <a:ext uri="{FF2B5EF4-FFF2-40B4-BE49-F238E27FC236}">
              <a16:creationId xmlns:a16="http://schemas.microsoft.com/office/drawing/2014/main" id="{00000000-0008-0000-0000-0000F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67" name="Immagine 5766" descr="http://demaco.consob/ArchiflowWeb/images/indicator.gif">
          <a:extLst>
            <a:ext uri="{FF2B5EF4-FFF2-40B4-BE49-F238E27FC236}">
              <a16:creationId xmlns:a16="http://schemas.microsoft.com/office/drawing/2014/main" id="{00000000-0008-0000-0000-00000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68" name="Immagine 5767" descr="http://demaco.consob/ArchiflowWeb/images/indicator.gif">
          <a:extLst>
            <a:ext uri="{FF2B5EF4-FFF2-40B4-BE49-F238E27FC236}">
              <a16:creationId xmlns:a16="http://schemas.microsoft.com/office/drawing/2014/main" id="{00000000-0008-0000-0000-00000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69" name="Immagine 5768" descr="http://demaco.consob/ArchiflowWeb/images/indicator.gif">
          <a:extLst>
            <a:ext uri="{FF2B5EF4-FFF2-40B4-BE49-F238E27FC236}">
              <a16:creationId xmlns:a16="http://schemas.microsoft.com/office/drawing/2014/main" id="{00000000-0008-0000-0000-00000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0" name="Immagine 5769" descr="http://demaco.consob/ArchiflowWeb/images/indicator.gif">
          <a:extLst>
            <a:ext uri="{FF2B5EF4-FFF2-40B4-BE49-F238E27FC236}">
              <a16:creationId xmlns:a16="http://schemas.microsoft.com/office/drawing/2014/main" id="{00000000-0008-0000-0000-00000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1" name="Immagine 5770" descr="http://demaco.consob/ArchiflowWeb/images/indicator.gif">
          <a:extLst>
            <a:ext uri="{FF2B5EF4-FFF2-40B4-BE49-F238E27FC236}">
              <a16:creationId xmlns:a16="http://schemas.microsoft.com/office/drawing/2014/main" id="{00000000-0008-0000-0000-00000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2" name="Immagine 5771" descr="http://demaco.consob/ArchiflowWeb/images/indicator.gif">
          <a:extLst>
            <a:ext uri="{FF2B5EF4-FFF2-40B4-BE49-F238E27FC236}">
              <a16:creationId xmlns:a16="http://schemas.microsoft.com/office/drawing/2014/main" id="{00000000-0008-0000-0000-00000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3" name="Immagine 5772" descr="http://demaco.consob/ArchiflowWeb/images/indicator.gif">
          <a:extLst>
            <a:ext uri="{FF2B5EF4-FFF2-40B4-BE49-F238E27FC236}">
              <a16:creationId xmlns:a16="http://schemas.microsoft.com/office/drawing/2014/main" id="{00000000-0008-0000-0000-00000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4" name="Immagine 5773" descr="http://demaco.consob/ArchiflowWeb/images/indicator.gif">
          <a:extLst>
            <a:ext uri="{FF2B5EF4-FFF2-40B4-BE49-F238E27FC236}">
              <a16:creationId xmlns:a16="http://schemas.microsoft.com/office/drawing/2014/main" id="{00000000-0008-0000-0000-00000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5" name="Immagine 5774" descr="http://demaco.consob/ArchiflowWeb/images/indicator.gif">
          <a:extLst>
            <a:ext uri="{FF2B5EF4-FFF2-40B4-BE49-F238E27FC236}">
              <a16:creationId xmlns:a16="http://schemas.microsoft.com/office/drawing/2014/main" id="{00000000-0008-0000-0000-00000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6" name="Immagine 5775" descr="http://demaco.consob/ArchiflowWeb/images/indicator.gif">
          <a:extLst>
            <a:ext uri="{FF2B5EF4-FFF2-40B4-BE49-F238E27FC236}">
              <a16:creationId xmlns:a16="http://schemas.microsoft.com/office/drawing/2014/main" id="{00000000-0008-0000-0000-00000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7" name="Immagine 5776" descr="http://demaco.consob/ArchiflowWeb/images/indicator.gif">
          <a:extLst>
            <a:ext uri="{FF2B5EF4-FFF2-40B4-BE49-F238E27FC236}">
              <a16:creationId xmlns:a16="http://schemas.microsoft.com/office/drawing/2014/main" id="{00000000-0008-0000-0000-00000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8" name="Immagine 5777" descr="http://demaco.consob/ArchiflowWeb/images/indicator.gif">
          <a:extLst>
            <a:ext uri="{FF2B5EF4-FFF2-40B4-BE49-F238E27FC236}">
              <a16:creationId xmlns:a16="http://schemas.microsoft.com/office/drawing/2014/main" id="{00000000-0008-0000-0000-00000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79" name="Immagine 5778" descr="http://demaco.consob/ArchiflowWeb/images/indicator.gif">
          <a:extLst>
            <a:ext uri="{FF2B5EF4-FFF2-40B4-BE49-F238E27FC236}">
              <a16:creationId xmlns:a16="http://schemas.microsoft.com/office/drawing/2014/main" id="{00000000-0008-0000-0000-00000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80" name="Immagine 5779" descr="http://demaco.consob/ArchiflowWeb/images/indicator.gif">
          <a:extLst>
            <a:ext uri="{FF2B5EF4-FFF2-40B4-BE49-F238E27FC236}">
              <a16:creationId xmlns:a16="http://schemas.microsoft.com/office/drawing/2014/main" id="{00000000-0008-0000-0000-00000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81" name="Immagine 5780" descr="http://demaco.consob/ArchiflowWeb/images/indicator.gif">
          <a:extLst>
            <a:ext uri="{FF2B5EF4-FFF2-40B4-BE49-F238E27FC236}">
              <a16:creationId xmlns:a16="http://schemas.microsoft.com/office/drawing/2014/main" id="{00000000-0008-0000-0000-00000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82" name="Immagine 5781" descr="http://demaco.consob/ArchiflowWeb/images/indicator.gif">
          <a:extLst>
            <a:ext uri="{FF2B5EF4-FFF2-40B4-BE49-F238E27FC236}">
              <a16:creationId xmlns:a16="http://schemas.microsoft.com/office/drawing/2014/main" id="{00000000-0008-0000-0000-00000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83" name="Immagine 5782" descr="http://demaco.consob/ArchiflowWeb/images/indicator.gif">
          <a:extLst>
            <a:ext uri="{FF2B5EF4-FFF2-40B4-BE49-F238E27FC236}">
              <a16:creationId xmlns:a16="http://schemas.microsoft.com/office/drawing/2014/main" id="{00000000-0008-0000-0000-00001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84" name="Immagine 5783" descr="http://demaco.consob/ArchiflowWeb/images/indicator.gif">
          <a:extLst>
            <a:ext uri="{FF2B5EF4-FFF2-40B4-BE49-F238E27FC236}">
              <a16:creationId xmlns:a16="http://schemas.microsoft.com/office/drawing/2014/main" id="{00000000-0008-0000-0000-00001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85" name="Immagine 5784" descr="http://demaco.consob/ArchiflowWeb/images/indicator.gif">
          <a:extLst>
            <a:ext uri="{FF2B5EF4-FFF2-40B4-BE49-F238E27FC236}">
              <a16:creationId xmlns:a16="http://schemas.microsoft.com/office/drawing/2014/main" id="{00000000-0008-0000-0000-00001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86" name="Immagine 5785" descr="http://demaco.consob/ArchiflowWeb/images/indicator.gif">
          <a:extLst>
            <a:ext uri="{FF2B5EF4-FFF2-40B4-BE49-F238E27FC236}">
              <a16:creationId xmlns:a16="http://schemas.microsoft.com/office/drawing/2014/main" id="{00000000-0008-0000-0000-00001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87" name="Immagine 5786" descr="http://demaco.consob/ArchiflowWeb/images/indicator.gif">
          <a:extLst>
            <a:ext uri="{FF2B5EF4-FFF2-40B4-BE49-F238E27FC236}">
              <a16:creationId xmlns:a16="http://schemas.microsoft.com/office/drawing/2014/main" id="{00000000-0008-0000-0000-00001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88" name="Immagine 5787" descr="http://demaco.consob/ArchiflowWeb/images/indicator.gif">
          <a:extLst>
            <a:ext uri="{FF2B5EF4-FFF2-40B4-BE49-F238E27FC236}">
              <a16:creationId xmlns:a16="http://schemas.microsoft.com/office/drawing/2014/main" id="{00000000-0008-0000-0000-00001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89" name="Immagine 5788" descr="http://demaco.consob/ArchiflowWeb/images/indicator.gif">
          <a:extLst>
            <a:ext uri="{FF2B5EF4-FFF2-40B4-BE49-F238E27FC236}">
              <a16:creationId xmlns:a16="http://schemas.microsoft.com/office/drawing/2014/main" id="{00000000-0008-0000-0000-00001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90" name="Immagine 5789" descr="http://demaco.consob/ArchiflowWeb/images/indicator.gif">
          <a:extLst>
            <a:ext uri="{FF2B5EF4-FFF2-40B4-BE49-F238E27FC236}">
              <a16:creationId xmlns:a16="http://schemas.microsoft.com/office/drawing/2014/main" id="{00000000-0008-0000-0000-00001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91" name="Immagine 5790" descr="http://demaco.consob/ArchiflowWeb/images/indicator.gif">
          <a:extLst>
            <a:ext uri="{FF2B5EF4-FFF2-40B4-BE49-F238E27FC236}">
              <a16:creationId xmlns:a16="http://schemas.microsoft.com/office/drawing/2014/main" id="{00000000-0008-0000-0000-00001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92" name="Immagine 5791" descr="http://demaco.consob/ArchiflowWeb/images/indicator.gif">
          <a:extLst>
            <a:ext uri="{FF2B5EF4-FFF2-40B4-BE49-F238E27FC236}">
              <a16:creationId xmlns:a16="http://schemas.microsoft.com/office/drawing/2014/main" id="{00000000-0008-0000-0000-00001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93" name="Immagine 5792" descr="http://demaco.consob/ArchiflowWeb/images/indicator.gif">
          <a:extLst>
            <a:ext uri="{FF2B5EF4-FFF2-40B4-BE49-F238E27FC236}">
              <a16:creationId xmlns:a16="http://schemas.microsoft.com/office/drawing/2014/main" id="{00000000-0008-0000-0000-00001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94" name="Immagine 5793" descr="http://demaco.consob/ArchiflowWeb/images/indicator.gif">
          <a:extLst>
            <a:ext uri="{FF2B5EF4-FFF2-40B4-BE49-F238E27FC236}">
              <a16:creationId xmlns:a16="http://schemas.microsoft.com/office/drawing/2014/main" id="{00000000-0008-0000-0000-00001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95" name="Immagine 5794" descr="http://demaco.consob/ArchiflowWeb/images/indicator.gif">
          <a:extLst>
            <a:ext uri="{FF2B5EF4-FFF2-40B4-BE49-F238E27FC236}">
              <a16:creationId xmlns:a16="http://schemas.microsoft.com/office/drawing/2014/main" id="{00000000-0008-0000-0000-00001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96" name="Immagine 5795" descr="http://demaco.consob/ArchiflowWeb/images/indicator.gif">
          <a:extLst>
            <a:ext uri="{FF2B5EF4-FFF2-40B4-BE49-F238E27FC236}">
              <a16:creationId xmlns:a16="http://schemas.microsoft.com/office/drawing/2014/main" id="{00000000-0008-0000-0000-00001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97" name="Immagine 5796" descr="http://demaco.consob/ArchiflowWeb/images/indicator.gif">
          <a:extLst>
            <a:ext uri="{FF2B5EF4-FFF2-40B4-BE49-F238E27FC236}">
              <a16:creationId xmlns:a16="http://schemas.microsoft.com/office/drawing/2014/main" id="{00000000-0008-0000-0000-00001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98" name="Immagine 5797" descr="http://demaco.consob/ArchiflowWeb/images/indicator.gif">
          <a:extLst>
            <a:ext uri="{FF2B5EF4-FFF2-40B4-BE49-F238E27FC236}">
              <a16:creationId xmlns:a16="http://schemas.microsoft.com/office/drawing/2014/main" id="{00000000-0008-0000-0000-00001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799" name="Immagine 5798" descr="http://demaco.consob/ArchiflowWeb/images/indicator.gif">
          <a:extLst>
            <a:ext uri="{FF2B5EF4-FFF2-40B4-BE49-F238E27FC236}">
              <a16:creationId xmlns:a16="http://schemas.microsoft.com/office/drawing/2014/main" id="{00000000-0008-0000-0000-00002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00" name="Immagine 5799" descr="http://demaco.consob/ArchiflowWeb/images/indicator.gif">
          <a:extLst>
            <a:ext uri="{FF2B5EF4-FFF2-40B4-BE49-F238E27FC236}">
              <a16:creationId xmlns:a16="http://schemas.microsoft.com/office/drawing/2014/main" id="{00000000-0008-0000-0000-00002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01" name="Immagine 5800" descr="http://demaco.consob/ArchiflowWeb/images/indicator.gif">
          <a:extLst>
            <a:ext uri="{FF2B5EF4-FFF2-40B4-BE49-F238E27FC236}">
              <a16:creationId xmlns:a16="http://schemas.microsoft.com/office/drawing/2014/main" id="{00000000-0008-0000-0000-00002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02" name="Immagine 5801" descr="http://demaco.consob/ArchiflowWeb/images/indicator.gif">
          <a:extLst>
            <a:ext uri="{FF2B5EF4-FFF2-40B4-BE49-F238E27FC236}">
              <a16:creationId xmlns:a16="http://schemas.microsoft.com/office/drawing/2014/main" id="{00000000-0008-0000-0000-00002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03" name="Immagine 5802" descr="http://demaco.consob/ArchiflowWeb/images/indicator.gif">
          <a:extLst>
            <a:ext uri="{FF2B5EF4-FFF2-40B4-BE49-F238E27FC236}">
              <a16:creationId xmlns:a16="http://schemas.microsoft.com/office/drawing/2014/main" id="{00000000-0008-0000-0000-00002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04" name="Immagine 5803" descr="http://demaco.consob/ArchiflowWeb/images/indicator.gif">
          <a:extLst>
            <a:ext uri="{FF2B5EF4-FFF2-40B4-BE49-F238E27FC236}">
              <a16:creationId xmlns:a16="http://schemas.microsoft.com/office/drawing/2014/main" id="{00000000-0008-0000-0000-00002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05" name="Immagine 5804" descr="http://demaco.consob/ArchiflowWeb/images/indicator.gif">
          <a:extLst>
            <a:ext uri="{FF2B5EF4-FFF2-40B4-BE49-F238E27FC236}">
              <a16:creationId xmlns:a16="http://schemas.microsoft.com/office/drawing/2014/main" id="{00000000-0008-0000-0000-00002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06" name="Immagine 5805" descr="http://demaco.consob/ArchiflowWeb/images/indicator.gif">
          <a:extLst>
            <a:ext uri="{FF2B5EF4-FFF2-40B4-BE49-F238E27FC236}">
              <a16:creationId xmlns:a16="http://schemas.microsoft.com/office/drawing/2014/main" id="{00000000-0008-0000-0000-00002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07" name="Immagine 5806" descr="http://demaco.consob/ArchiflowWeb/images/indicator.gif">
          <a:extLst>
            <a:ext uri="{FF2B5EF4-FFF2-40B4-BE49-F238E27FC236}">
              <a16:creationId xmlns:a16="http://schemas.microsoft.com/office/drawing/2014/main" id="{00000000-0008-0000-0000-00002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08" name="Immagine 5807" descr="http://demaco.consob/ArchiflowWeb/images/indicator.gif">
          <a:extLst>
            <a:ext uri="{FF2B5EF4-FFF2-40B4-BE49-F238E27FC236}">
              <a16:creationId xmlns:a16="http://schemas.microsoft.com/office/drawing/2014/main" id="{00000000-0008-0000-0000-00002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09" name="Immagine 5808" descr="http://demaco.consob/ArchiflowWeb/images/indicator.gif">
          <a:extLst>
            <a:ext uri="{FF2B5EF4-FFF2-40B4-BE49-F238E27FC236}">
              <a16:creationId xmlns:a16="http://schemas.microsoft.com/office/drawing/2014/main" id="{00000000-0008-0000-0000-00002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10" name="Immagine 5809" descr="http://demaco.consob/ArchiflowWeb/images/indicator.gif">
          <a:extLst>
            <a:ext uri="{FF2B5EF4-FFF2-40B4-BE49-F238E27FC236}">
              <a16:creationId xmlns:a16="http://schemas.microsoft.com/office/drawing/2014/main" id="{00000000-0008-0000-0000-00002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11" name="Immagine 5810" descr="http://demaco.consob/ArchiflowWeb/images/indicator.gif">
          <a:extLst>
            <a:ext uri="{FF2B5EF4-FFF2-40B4-BE49-F238E27FC236}">
              <a16:creationId xmlns:a16="http://schemas.microsoft.com/office/drawing/2014/main" id="{00000000-0008-0000-0000-00002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12" name="Immagine 5811" descr="http://demaco.consob/ArchiflowWeb/images/indicator.gif">
          <a:extLst>
            <a:ext uri="{FF2B5EF4-FFF2-40B4-BE49-F238E27FC236}">
              <a16:creationId xmlns:a16="http://schemas.microsoft.com/office/drawing/2014/main" id="{00000000-0008-0000-0000-00002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13" name="Immagine 5812" descr="http://demaco.consob/ArchiflowWeb/images/indicator.gif">
          <a:extLst>
            <a:ext uri="{FF2B5EF4-FFF2-40B4-BE49-F238E27FC236}">
              <a16:creationId xmlns:a16="http://schemas.microsoft.com/office/drawing/2014/main" id="{00000000-0008-0000-0000-00002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14" name="Immagine 5813" descr="http://demaco.consob/ArchiflowWeb/images/indicator.gif">
          <a:extLst>
            <a:ext uri="{FF2B5EF4-FFF2-40B4-BE49-F238E27FC236}">
              <a16:creationId xmlns:a16="http://schemas.microsoft.com/office/drawing/2014/main" id="{00000000-0008-0000-0000-00002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15" name="Immagine 5814" descr="http://demaco.consob/ArchiflowWeb/images/indicator.gif">
          <a:extLst>
            <a:ext uri="{FF2B5EF4-FFF2-40B4-BE49-F238E27FC236}">
              <a16:creationId xmlns:a16="http://schemas.microsoft.com/office/drawing/2014/main" id="{00000000-0008-0000-0000-00003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16" name="Immagine 5815" descr="http://demaco.consob/ArchiflowWeb/images/indicator.gif">
          <a:extLst>
            <a:ext uri="{FF2B5EF4-FFF2-40B4-BE49-F238E27FC236}">
              <a16:creationId xmlns:a16="http://schemas.microsoft.com/office/drawing/2014/main" id="{00000000-0008-0000-0000-00003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17" name="Immagine 5816" descr="http://demaco.consob/ArchiflowWeb/images/indicator.gif">
          <a:extLst>
            <a:ext uri="{FF2B5EF4-FFF2-40B4-BE49-F238E27FC236}">
              <a16:creationId xmlns:a16="http://schemas.microsoft.com/office/drawing/2014/main" id="{00000000-0008-0000-0000-00003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18" name="Immagine 5817" descr="http://demaco.consob/ArchiflowWeb/images/indicator.gif">
          <a:extLst>
            <a:ext uri="{FF2B5EF4-FFF2-40B4-BE49-F238E27FC236}">
              <a16:creationId xmlns:a16="http://schemas.microsoft.com/office/drawing/2014/main" id="{00000000-0008-0000-0000-00003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19" name="Immagine 5818" descr="http://demaco.consob/ArchiflowWeb/images/indicator.gif">
          <a:extLst>
            <a:ext uri="{FF2B5EF4-FFF2-40B4-BE49-F238E27FC236}">
              <a16:creationId xmlns:a16="http://schemas.microsoft.com/office/drawing/2014/main" id="{00000000-0008-0000-0000-00003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0" name="Immagine 5819" descr="http://demaco.consob/ArchiflowWeb/images/indicator.gif">
          <a:extLst>
            <a:ext uri="{FF2B5EF4-FFF2-40B4-BE49-F238E27FC236}">
              <a16:creationId xmlns:a16="http://schemas.microsoft.com/office/drawing/2014/main" id="{00000000-0008-0000-0000-00003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1" name="Immagine 5820" descr="http://demaco.consob/ArchiflowWeb/images/indicator.gif">
          <a:extLst>
            <a:ext uri="{FF2B5EF4-FFF2-40B4-BE49-F238E27FC236}">
              <a16:creationId xmlns:a16="http://schemas.microsoft.com/office/drawing/2014/main" id="{00000000-0008-0000-0000-00003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2" name="Immagine 5821" descr="http://demaco.consob/ArchiflowWeb/images/indicator.gif">
          <a:extLst>
            <a:ext uri="{FF2B5EF4-FFF2-40B4-BE49-F238E27FC236}">
              <a16:creationId xmlns:a16="http://schemas.microsoft.com/office/drawing/2014/main" id="{00000000-0008-0000-0000-00003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3" name="Immagine 5822" descr="http://demaco.consob/ArchiflowWeb/images/indicator.gif">
          <a:extLst>
            <a:ext uri="{FF2B5EF4-FFF2-40B4-BE49-F238E27FC236}">
              <a16:creationId xmlns:a16="http://schemas.microsoft.com/office/drawing/2014/main" id="{00000000-0008-0000-0000-00003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4" name="Immagine 5823" descr="http://demaco.consob/ArchiflowWeb/images/indicator.gif">
          <a:extLst>
            <a:ext uri="{FF2B5EF4-FFF2-40B4-BE49-F238E27FC236}">
              <a16:creationId xmlns:a16="http://schemas.microsoft.com/office/drawing/2014/main" id="{00000000-0008-0000-0000-00003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5" name="Immagine 5824" descr="http://demaco.consob/ArchiflowWeb/images/indicator.gif">
          <a:extLst>
            <a:ext uri="{FF2B5EF4-FFF2-40B4-BE49-F238E27FC236}">
              <a16:creationId xmlns:a16="http://schemas.microsoft.com/office/drawing/2014/main" id="{00000000-0008-0000-0000-00003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6" name="Immagine 5825" descr="http://demaco.consob/ArchiflowWeb/images/indicator.gif">
          <a:extLst>
            <a:ext uri="{FF2B5EF4-FFF2-40B4-BE49-F238E27FC236}">
              <a16:creationId xmlns:a16="http://schemas.microsoft.com/office/drawing/2014/main" id="{00000000-0008-0000-0000-00003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7" name="Immagine 5826" descr="http://demaco.consob/ArchiflowWeb/images/indicator.gif">
          <a:extLst>
            <a:ext uri="{FF2B5EF4-FFF2-40B4-BE49-F238E27FC236}">
              <a16:creationId xmlns:a16="http://schemas.microsoft.com/office/drawing/2014/main" id="{00000000-0008-0000-0000-00003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8" name="Immagine 5827" descr="http://demaco.consob/ArchiflowWeb/images/indicator.gif">
          <a:extLst>
            <a:ext uri="{FF2B5EF4-FFF2-40B4-BE49-F238E27FC236}">
              <a16:creationId xmlns:a16="http://schemas.microsoft.com/office/drawing/2014/main" id="{00000000-0008-0000-0000-00003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29" name="Immagine 5828" descr="http://demaco.consob/ArchiflowWeb/images/indicator.gif">
          <a:extLst>
            <a:ext uri="{FF2B5EF4-FFF2-40B4-BE49-F238E27FC236}">
              <a16:creationId xmlns:a16="http://schemas.microsoft.com/office/drawing/2014/main" id="{00000000-0008-0000-0000-00003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30" name="Immagine 5829" descr="http://demaco.consob/ArchiflowWeb/images/indicator.gif">
          <a:extLst>
            <a:ext uri="{FF2B5EF4-FFF2-40B4-BE49-F238E27FC236}">
              <a16:creationId xmlns:a16="http://schemas.microsoft.com/office/drawing/2014/main" id="{00000000-0008-0000-0000-00003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31" name="Immagine 5830" descr="http://demaco.consob/ArchiflowWeb/images/indicator.gif">
          <a:extLst>
            <a:ext uri="{FF2B5EF4-FFF2-40B4-BE49-F238E27FC236}">
              <a16:creationId xmlns:a16="http://schemas.microsoft.com/office/drawing/2014/main" id="{00000000-0008-0000-0000-00004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32" name="Immagine 5831" descr="http://demaco.consob/ArchiflowWeb/images/indicator.gif">
          <a:extLst>
            <a:ext uri="{FF2B5EF4-FFF2-40B4-BE49-F238E27FC236}">
              <a16:creationId xmlns:a16="http://schemas.microsoft.com/office/drawing/2014/main" id="{00000000-0008-0000-0000-00004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33" name="Immagine 5832" descr="http://demaco.consob/ArchiflowWeb/images/indicator.gif">
          <a:extLst>
            <a:ext uri="{FF2B5EF4-FFF2-40B4-BE49-F238E27FC236}">
              <a16:creationId xmlns:a16="http://schemas.microsoft.com/office/drawing/2014/main" id="{00000000-0008-0000-0000-00004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34" name="Immagine 5833" descr="http://demaco.consob/ArchiflowWeb/images/indicator.gif">
          <a:extLst>
            <a:ext uri="{FF2B5EF4-FFF2-40B4-BE49-F238E27FC236}">
              <a16:creationId xmlns:a16="http://schemas.microsoft.com/office/drawing/2014/main" id="{00000000-0008-0000-0000-00004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35" name="Immagine 5834" descr="http://demaco.consob/ArchiflowWeb/images/indicator.gif">
          <a:extLst>
            <a:ext uri="{FF2B5EF4-FFF2-40B4-BE49-F238E27FC236}">
              <a16:creationId xmlns:a16="http://schemas.microsoft.com/office/drawing/2014/main" id="{00000000-0008-0000-0000-00004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36" name="Immagine 5835" descr="http://demaco.consob/ArchiflowWeb/images/indicator.gif">
          <a:extLst>
            <a:ext uri="{FF2B5EF4-FFF2-40B4-BE49-F238E27FC236}">
              <a16:creationId xmlns:a16="http://schemas.microsoft.com/office/drawing/2014/main" id="{00000000-0008-0000-0000-00004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37" name="Immagine 5836" descr="http://demaco.consob/ArchiflowWeb/images/indicator.gif">
          <a:extLst>
            <a:ext uri="{FF2B5EF4-FFF2-40B4-BE49-F238E27FC236}">
              <a16:creationId xmlns:a16="http://schemas.microsoft.com/office/drawing/2014/main" id="{00000000-0008-0000-0000-00004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38" name="Immagine 5837" descr="http://demaco.consob/ArchiflowWeb/images/indicator.gif">
          <a:extLst>
            <a:ext uri="{FF2B5EF4-FFF2-40B4-BE49-F238E27FC236}">
              <a16:creationId xmlns:a16="http://schemas.microsoft.com/office/drawing/2014/main" id="{00000000-0008-0000-0000-00004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39" name="Immagine 5838" descr="http://demaco.consob/ArchiflowWeb/images/indicator.gif">
          <a:extLst>
            <a:ext uri="{FF2B5EF4-FFF2-40B4-BE49-F238E27FC236}">
              <a16:creationId xmlns:a16="http://schemas.microsoft.com/office/drawing/2014/main" id="{00000000-0008-0000-0000-00004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40" name="Immagine 5839" descr="http://demaco.consob/ArchiflowWeb/images/indicator.gif">
          <a:extLst>
            <a:ext uri="{FF2B5EF4-FFF2-40B4-BE49-F238E27FC236}">
              <a16:creationId xmlns:a16="http://schemas.microsoft.com/office/drawing/2014/main" id="{00000000-0008-0000-0000-00004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41" name="Immagine 5840" descr="http://demaco.consob/ArchiflowWeb/images/indicator.gif">
          <a:extLst>
            <a:ext uri="{FF2B5EF4-FFF2-40B4-BE49-F238E27FC236}">
              <a16:creationId xmlns:a16="http://schemas.microsoft.com/office/drawing/2014/main" id="{00000000-0008-0000-0000-00004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42" name="Immagine 5841" descr="http://demaco.consob/ArchiflowWeb/images/indicator.gif">
          <a:extLst>
            <a:ext uri="{FF2B5EF4-FFF2-40B4-BE49-F238E27FC236}">
              <a16:creationId xmlns:a16="http://schemas.microsoft.com/office/drawing/2014/main" id="{00000000-0008-0000-0000-00004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43" name="Immagine 5842" descr="http://demaco.consob/ArchiflowWeb/images/indicator.gif">
          <a:extLst>
            <a:ext uri="{FF2B5EF4-FFF2-40B4-BE49-F238E27FC236}">
              <a16:creationId xmlns:a16="http://schemas.microsoft.com/office/drawing/2014/main" id="{00000000-0008-0000-0000-00004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44" name="Immagine 5843" descr="http://demaco.consob/ArchiflowWeb/images/indicator.gif">
          <a:extLst>
            <a:ext uri="{FF2B5EF4-FFF2-40B4-BE49-F238E27FC236}">
              <a16:creationId xmlns:a16="http://schemas.microsoft.com/office/drawing/2014/main" id="{00000000-0008-0000-0000-00004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45" name="Immagine 5844" descr="http://demaco.consob/ArchiflowWeb/images/indicator.gif">
          <a:extLst>
            <a:ext uri="{FF2B5EF4-FFF2-40B4-BE49-F238E27FC236}">
              <a16:creationId xmlns:a16="http://schemas.microsoft.com/office/drawing/2014/main" id="{00000000-0008-0000-0000-00004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46" name="Immagine 5845" descr="http://demaco.consob/ArchiflowWeb/images/indicator.gif">
          <a:extLst>
            <a:ext uri="{FF2B5EF4-FFF2-40B4-BE49-F238E27FC236}">
              <a16:creationId xmlns:a16="http://schemas.microsoft.com/office/drawing/2014/main" id="{00000000-0008-0000-0000-00004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47" name="Immagine 5846" descr="http://demaco.consob/ArchiflowWeb/images/indicator.gif">
          <a:extLst>
            <a:ext uri="{FF2B5EF4-FFF2-40B4-BE49-F238E27FC236}">
              <a16:creationId xmlns:a16="http://schemas.microsoft.com/office/drawing/2014/main" id="{00000000-0008-0000-0000-00005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48" name="Immagine 5847" descr="http://demaco.consob/ArchiflowWeb/images/indicator.gif">
          <a:extLst>
            <a:ext uri="{FF2B5EF4-FFF2-40B4-BE49-F238E27FC236}">
              <a16:creationId xmlns:a16="http://schemas.microsoft.com/office/drawing/2014/main" id="{00000000-0008-0000-0000-00005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49" name="Immagine 5848" descr="http://demaco.consob/ArchiflowWeb/images/indicator.gif">
          <a:extLst>
            <a:ext uri="{FF2B5EF4-FFF2-40B4-BE49-F238E27FC236}">
              <a16:creationId xmlns:a16="http://schemas.microsoft.com/office/drawing/2014/main" id="{00000000-0008-0000-0000-00005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50" name="Immagine 5849" descr="http://demaco.consob/ArchiflowWeb/images/indicator.gif">
          <a:extLst>
            <a:ext uri="{FF2B5EF4-FFF2-40B4-BE49-F238E27FC236}">
              <a16:creationId xmlns:a16="http://schemas.microsoft.com/office/drawing/2014/main" id="{00000000-0008-0000-0000-00005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51" name="Immagine 5850" descr="http://demaco.consob/ArchiflowWeb/images/indicator.gif">
          <a:extLst>
            <a:ext uri="{FF2B5EF4-FFF2-40B4-BE49-F238E27FC236}">
              <a16:creationId xmlns:a16="http://schemas.microsoft.com/office/drawing/2014/main" id="{00000000-0008-0000-0000-00005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52" name="Immagine 5851" descr="http://demaco.consob/ArchiflowWeb/images/indicator.gif">
          <a:extLst>
            <a:ext uri="{FF2B5EF4-FFF2-40B4-BE49-F238E27FC236}">
              <a16:creationId xmlns:a16="http://schemas.microsoft.com/office/drawing/2014/main" id="{00000000-0008-0000-0000-00005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53" name="Immagine 5852" descr="http://demaco.consob/ArchiflowWeb/images/indicator.gif">
          <a:extLst>
            <a:ext uri="{FF2B5EF4-FFF2-40B4-BE49-F238E27FC236}">
              <a16:creationId xmlns:a16="http://schemas.microsoft.com/office/drawing/2014/main" id="{00000000-0008-0000-0000-00005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54" name="Immagine 5853" descr="http://demaco.consob/ArchiflowWeb/images/indicator.gif">
          <a:extLst>
            <a:ext uri="{FF2B5EF4-FFF2-40B4-BE49-F238E27FC236}">
              <a16:creationId xmlns:a16="http://schemas.microsoft.com/office/drawing/2014/main" id="{00000000-0008-0000-0000-00005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55" name="Immagine 5854" descr="http://demaco.consob/ArchiflowWeb/images/indicator.gif">
          <a:extLst>
            <a:ext uri="{FF2B5EF4-FFF2-40B4-BE49-F238E27FC236}">
              <a16:creationId xmlns:a16="http://schemas.microsoft.com/office/drawing/2014/main" id="{00000000-0008-0000-0000-00005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56" name="Immagine 5855" descr="http://demaco.consob/ArchiflowWeb/images/indicator.gif">
          <a:extLst>
            <a:ext uri="{FF2B5EF4-FFF2-40B4-BE49-F238E27FC236}">
              <a16:creationId xmlns:a16="http://schemas.microsoft.com/office/drawing/2014/main" id="{00000000-0008-0000-0000-00005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57" name="Immagine 5856" descr="http://demaco.consob/ArchiflowWeb/images/indicator.gif">
          <a:extLst>
            <a:ext uri="{FF2B5EF4-FFF2-40B4-BE49-F238E27FC236}">
              <a16:creationId xmlns:a16="http://schemas.microsoft.com/office/drawing/2014/main" id="{00000000-0008-0000-0000-00005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58" name="Immagine 5857" descr="http://demaco.consob/ArchiflowWeb/images/indicator.gif">
          <a:extLst>
            <a:ext uri="{FF2B5EF4-FFF2-40B4-BE49-F238E27FC236}">
              <a16:creationId xmlns:a16="http://schemas.microsoft.com/office/drawing/2014/main" id="{00000000-0008-0000-0000-00005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59" name="Immagine 5858" descr="http://demaco.consob/ArchiflowWeb/images/indicator.gif">
          <a:extLst>
            <a:ext uri="{FF2B5EF4-FFF2-40B4-BE49-F238E27FC236}">
              <a16:creationId xmlns:a16="http://schemas.microsoft.com/office/drawing/2014/main" id="{00000000-0008-0000-0000-00005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60" name="Immagine 5859" descr="http://demaco.consob/ArchiflowWeb/images/indicator.gif">
          <a:extLst>
            <a:ext uri="{FF2B5EF4-FFF2-40B4-BE49-F238E27FC236}">
              <a16:creationId xmlns:a16="http://schemas.microsoft.com/office/drawing/2014/main" id="{00000000-0008-0000-0000-00005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61" name="Immagine 5860" descr="http://demaco.consob/ArchiflowWeb/images/indicator.gif">
          <a:extLst>
            <a:ext uri="{FF2B5EF4-FFF2-40B4-BE49-F238E27FC236}">
              <a16:creationId xmlns:a16="http://schemas.microsoft.com/office/drawing/2014/main" id="{00000000-0008-0000-0000-00005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62" name="Immagine 5861" descr="http://demaco.consob/ArchiflowWeb/images/indicator.gif">
          <a:extLst>
            <a:ext uri="{FF2B5EF4-FFF2-40B4-BE49-F238E27FC236}">
              <a16:creationId xmlns:a16="http://schemas.microsoft.com/office/drawing/2014/main" id="{00000000-0008-0000-0000-00005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63" name="Immagine 5862" descr="http://demaco.consob/ArchiflowWeb/images/indicator.gif">
          <a:extLst>
            <a:ext uri="{FF2B5EF4-FFF2-40B4-BE49-F238E27FC236}">
              <a16:creationId xmlns:a16="http://schemas.microsoft.com/office/drawing/2014/main" id="{00000000-0008-0000-0000-00006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64" name="Immagine 5863" descr="http://demaco.consob/ArchiflowWeb/images/indicator.gif">
          <a:extLst>
            <a:ext uri="{FF2B5EF4-FFF2-40B4-BE49-F238E27FC236}">
              <a16:creationId xmlns:a16="http://schemas.microsoft.com/office/drawing/2014/main" id="{00000000-0008-0000-0000-00006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65" name="Immagine 5864" descr="http://demaco.consob/ArchiflowWeb/images/indicator.gif">
          <a:extLst>
            <a:ext uri="{FF2B5EF4-FFF2-40B4-BE49-F238E27FC236}">
              <a16:creationId xmlns:a16="http://schemas.microsoft.com/office/drawing/2014/main" id="{00000000-0008-0000-0000-00006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66" name="Immagine 5865" descr="http://demaco.consob/ArchiflowWeb/images/indicator.gif">
          <a:extLst>
            <a:ext uri="{FF2B5EF4-FFF2-40B4-BE49-F238E27FC236}">
              <a16:creationId xmlns:a16="http://schemas.microsoft.com/office/drawing/2014/main" id="{00000000-0008-0000-0000-00006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67" name="Immagine 5866" descr="http://demaco.consob/ArchiflowWeb/images/indicator.gif">
          <a:extLst>
            <a:ext uri="{FF2B5EF4-FFF2-40B4-BE49-F238E27FC236}">
              <a16:creationId xmlns:a16="http://schemas.microsoft.com/office/drawing/2014/main" id="{00000000-0008-0000-0000-00006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68" name="Immagine 5867" descr="http://demaco.consob/ArchiflowWeb/images/indicator.gif">
          <a:extLst>
            <a:ext uri="{FF2B5EF4-FFF2-40B4-BE49-F238E27FC236}">
              <a16:creationId xmlns:a16="http://schemas.microsoft.com/office/drawing/2014/main" id="{00000000-0008-0000-0000-00006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69" name="Immagine 5868" descr="http://demaco.consob/ArchiflowWeb/images/indicator.gif">
          <a:extLst>
            <a:ext uri="{FF2B5EF4-FFF2-40B4-BE49-F238E27FC236}">
              <a16:creationId xmlns:a16="http://schemas.microsoft.com/office/drawing/2014/main" id="{00000000-0008-0000-0000-00006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70" name="Immagine 5869" descr="http://demaco.consob/ArchiflowWeb/images/indicator.gif">
          <a:extLst>
            <a:ext uri="{FF2B5EF4-FFF2-40B4-BE49-F238E27FC236}">
              <a16:creationId xmlns:a16="http://schemas.microsoft.com/office/drawing/2014/main" id="{00000000-0008-0000-0000-00006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71" name="Immagine 5870" descr="http://demaco.consob/ArchiflowWeb/images/indicator.gif">
          <a:extLst>
            <a:ext uri="{FF2B5EF4-FFF2-40B4-BE49-F238E27FC236}">
              <a16:creationId xmlns:a16="http://schemas.microsoft.com/office/drawing/2014/main" id="{00000000-0008-0000-0000-00006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72" name="Immagine 5871" descr="http://demaco.consob/ArchiflowWeb/images/indicator.gif">
          <a:extLst>
            <a:ext uri="{FF2B5EF4-FFF2-40B4-BE49-F238E27FC236}">
              <a16:creationId xmlns:a16="http://schemas.microsoft.com/office/drawing/2014/main" id="{00000000-0008-0000-0000-00006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73" name="Immagine 5872" descr="http://demaco.consob/ArchiflowWeb/images/indicator.gif">
          <a:extLst>
            <a:ext uri="{FF2B5EF4-FFF2-40B4-BE49-F238E27FC236}">
              <a16:creationId xmlns:a16="http://schemas.microsoft.com/office/drawing/2014/main" id="{00000000-0008-0000-0000-00006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74" name="Immagine 5873" descr="http://demaco.consob/ArchiflowWeb/images/indicator.gif">
          <a:extLst>
            <a:ext uri="{FF2B5EF4-FFF2-40B4-BE49-F238E27FC236}">
              <a16:creationId xmlns:a16="http://schemas.microsoft.com/office/drawing/2014/main" id="{00000000-0008-0000-0000-00006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75" name="Immagine 5874" descr="http://demaco.consob/ArchiflowWeb/images/indicator.gif">
          <a:extLst>
            <a:ext uri="{FF2B5EF4-FFF2-40B4-BE49-F238E27FC236}">
              <a16:creationId xmlns:a16="http://schemas.microsoft.com/office/drawing/2014/main" id="{00000000-0008-0000-0000-00006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76" name="Immagine 5875" descr="http://demaco.consob/ArchiflowWeb/images/indicator.gif">
          <a:extLst>
            <a:ext uri="{FF2B5EF4-FFF2-40B4-BE49-F238E27FC236}">
              <a16:creationId xmlns:a16="http://schemas.microsoft.com/office/drawing/2014/main" id="{00000000-0008-0000-0000-00006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77" name="Immagine 5876" descr="http://demaco.consob/ArchiflowWeb/images/indicator.gif">
          <a:extLst>
            <a:ext uri="{FF2B5EF4-FFF2-40B4-BE49-F238E27FC236}">
              <a16:creationId xmlns:a16="http://schemas.microsoft.com/office/drawing/2014/main" id="{00000000-0008-0000-0000-00006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78" name="Immagine 5877" descr="http://demaco.consob/ArchiflowWeb/images/indicator.gif">
          <a:extLst>
            <a:ext uri="{FF2B5EF4-FFF2-40B4-BE49-F238E27FC236}">
              <a16:creationId xmlns:a16="http://schemas.microsoft.com/office/drawing/2014/main" id="{00000000-0008-0000-0000-00006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79" name="Immagine 5878" descr="http://demaco.consob/ArchiflowWeb/images/indicator.gif">
          <a:extLst>
            <a:ext uri="{FF2B5EF4-FFF2-40B4-BE49-F238E27FC236}">
              <a16:creationId xmlns:a16="http://schemas.microsoft.com/office/drawing/2014/main" id="{00000000-0008-0000-0000-00007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80" name="Immagine 5879" descr="http://demaco.consob/ArchiflowWeb/images/indicator.gif">
          <a:extLst>
            <a:ext uri="{FF2B5EF4-FFF2-40B4-BE49-F238E27FC236}">
              <a16:creationId xmlns:a16="http://schemas.microsoft.com/office/drawing/2014/main" id="{00000000-0008-0000-0000-00007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81" name="Immagine 5880" descr="http://demaco.consob/ArchiflowWeb/images/indicator.gif">
          <a:extLst>
            <a:ext uri="{FF2B5EF4-FFF2-40B4-BE49-F238E27FC236}">
              <a16:creationId xmlns:a16="http://schemas.microsoft.com/office/drawing/2014/main" id="{00000000-0008-0000-0000-00007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82" name="Immagine 5881" descr="http://demaco.consob/ArchiflowWeb/images/indicator.gif">
          <a:extLst>
            <a:ext uri="{FF2B5EF4-FFF2-40B4-BE49-F238E27FC236}">
              <a16:creationId xmlns:a16="http://schemas.microsoft.com/office/drawing/2014/main" id="{00000000-0008-0000-0000-00007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83" name="Immagine 5882" descr="http://demaco.consob/ArchiflowWeb/images/indicator.gif">
          <a:extLst>
            <a:ext uri="{FF2B5EF4-FFF2-40B4-BE49-F238E27FC236}">
              <a16:creationId xmlns:a16="http://schemas.microsoft.com/office/drawing/2014/main" id="{00000000-0008-0000-0000-00007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84" name="Immagine 5883" descr="http://demaco.consob/ArchiflowWeb/images/indicator.gif">
          <a:extLst>
            <a:ext uri="{FF2B5EF4-FFF2-40B4-BE49-F238E27FC236}">
              <a16:creationId xmlns:a16="http://schemas.microsoft.com/office/drawing/2014/main" id="{00000000-0008-0000-0000-00007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85" name="Immagine 5884" descr="http://demaco.consob/ArchiflowWeb/images/indicator.gif">
          <a:extLst>
            <a:ext uri="{FF2B5EF4-FFF2-40B4-BE49-F238E27FC236}">
              <a16:creationId xmlns:a16="http://schemas.microsoft.com/office/drawing/2014/main" id="{00000000-0008-0000-0000-00007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86" name="Immagine 5885" descr="http://demaco.consob/ArchiflowWeb/images/indicator.gif">
          <a:extLst>
            <a:ext uri="{FF2B5EF4-FFF2-40B4-BE49-F238E27FC236}">
              <a16:creationId xmlns:a16="http://schemas.microsoft.com/office/drawing/2014/main" id="{00000000-0008-0000-0000-00007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87" name="Immagine 5886" descr="http://demaco.consob/ArchiflowWeb/images/indicator.gif">
          <a:extLst>
            <a:ext uri="{FF2B5EF4-FFF2-40B4-BE49-F238E27FC236}">
              <a16:creationId xmlns:a16="http://schemas.microsoft.com/office/drawing/2014/main" id="{00000000-0008-0000-0000-00007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88" name="Immagine 5887" descr="http://demaco.consob/ArchiflowWeb/images/indicator.gif">
          <a:extLst>
            <a:ext uri="{FF2B5EF4-FFF2-40B4-BE49-F238E27FC236}">
              <a16:creationId xmlns:a16="http://schemas.microsoft.com/office/drawing/2014/main" id="{00000000-0008-0000-0000-00007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89" name="Immagine 5888" descr="http://demaco.consob/ArchiflowWeb/images/indicator.gif">
          <a:extLst>
            <a:ext uri="{FF2B5EF4-FFF2-40B4-BE49-F238E27FC236}">
              <a16:creationId xmlns:a16="http://schemas.microsoft.com/office/drawing/2014/main" id="{00000000-0008-0000-0000-00007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90" name="Immagine 5889" descr="http://demaco.consob/ArchiflowWeb/images/indicator.gif">
          <a:extLst>
            <a:ext uri="{FF2B5EF4-FFF2-40B4-BE49-F238E27FC236}">
              <a16:creationId xmlns:a16="http://schemas.microsoft.com/office/drawing/2014/main" id="{00000000-0008-0000-0000-00007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91" name="Immagine 5890" descr="http://demaco.consob/ArchiflowWeb/images/indicator.gif">
          <a:extLst>
            <a:ext uri="{FF2B5EF4-FFF2-40B4-BE49-F238E27FC236}">
              <a16:creationId xmlns:a16="http://schemas.microsoft.com/office/drawing/2014/main" id="{00000000-0008-0000-0000-00007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92" name="Immagine 5891" descr="http://demaco.consob/ArchiflowWeb/images/indicator.gif">
          <a:extLst>
            <a:ext uri="{FF2B5EF4-FFF2-40B4-BE49-F238E27FC236}">
              <a16:creationId xmlns:a16="http://schemas.microsoft.com/office/drawing/2014/main" id="{00000000-0008-0000-0000-00007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93" name="Immagine 5892" descr="http://demaco.consob/ArchiflowWeb/images/indicator.gif">
          <a:extLst>
            <a:ext uri="{FF2B5EF4-FFF2-40B4-BE49-F238E27FC236}">
              <a16:creationId xmlns:a16="http://schemas.microsoft.com/office/drawing/2014/main" id="{00000000-0008-0000-0000-00007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94" name="Immagine 5893" descr="http://demaco.consob/ArchiflowWeb/images/indicator.gif">
          <a:extLst>
            <a:ext uri="{FF2B5EF4-FFF2-40B4-BE49-F238E27FC236}">
              <a16:creationId xmlns:a16="http://schemas.microsoft.com/office/drawing/2014/main" id="{00000000-0008-0000-0000-00007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95" name="Immagine 5894" descr="http://demaco.consob/ArchiflowWeb/images/indicator.gif">
          <a:extLst>
            <a:ext uri="{FF2B5EF4-FFF2-40B4-BE49-F238E27FC236}">
              <a16:creationId xmlns:a16="http://schemas.microsoft.com/office/drawing/2014/main" id="{00000000-0008-0000-0000-00008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96" name="Immagine 5895" descr="http://demaco.consob/ArchiflowWeb/images/indicator.gif">
          <a:extLst>
            <a:ext uri="{FF2B5EF4-FFF2-40B4-BE49-F238E27FC236}">
              <a16:creationId xmlns:a16="http://schemas.microsoft.com/office/drawing/2014/main" id="{00000000-0008-0000-0000-00008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97" name="Immagine 5896" descr="http://demaco.consob/ArchiflowWeb/images/indicator.gif">
          <a:extLst>
            <a:ext uri="{FF2B5EF4-FFF2-40B4-BE49-F238E27FC236}">
              <a16:creationId xmlns:a16="http://schemas.microsoft.com/office/drawing/2014/main" id="{00000000-0008-0000-0000-00008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98" name="Immagine 5897" descr="http://demaco.consob/ArchiflowWeb/images/indicator.gif">
          <a:extLst>
            <a:ext uri="{FF2B5EF4-FFF2-40B4-BE49-F238E27FC236}">
              <a16:creationId xmlns:a16="http://schemas.microsoft.com/office/drawing/2014/main" id="{00000000-0008-0000-0000-00008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899" name="Immagine 5898" descr="http://demaco.consob/ArchiflowWeb/images/indicator.gif">
          <a:extLst>
            <a:ext uri="{FF2B5EF4-FFF2-40B4-BE49-F238E27FC236}">
              <a16:creationId xmlns:a16="http://schemas.microsoft.com/office/drawing/2014/main" id="{00000000-0008-0000-0000-00008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00" name="Immagine 5899" descr="http://demaco.consob/ArchiflowWeb/images/indicator.gif">
          <a:extLst>
            <a:ext uri="{FF2B5EF4-FFF2-40B4-BE49-F238E27FC236}">
              <a16:creationId xmlns:a16="http://schemas.microsoft.com/office/drawing/2014/main" id="{00000000-0008-0000-0000-00008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01" name="Immagine 5900" descr="http://demaco.consob/ArchiflowWeb/images/indicator.gif">
          <a:extLst>
            <a:ext uri="{FF2B5EF4-FFF2-40B4-BE49-F238E27FC236}">
              <a16:creationId xmlns:a16="http://schemas.microsoft.com/office/drawing/2014/main" id="{00000000-0008-0000-0000-00008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02" name="Immagine 5901" descr="http://demaco.consob/ArchiflowWeb/images/indicator.gif">
          <a:extLst>
            <a:ext uri="{FF2B5EF4-FFF2-40B4-BE49-F238E27FC236}">
              <a16:creationId xmlns:a16="http://schemas.microsoft.com/office/drawing/2014/main" id="{00000000-0008-0000-0000-00008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03" name="Immagine 5902" descr="http://demaco.consob/ArchiflowWeb/images/indicator.gif">
          <a:extLst>
            <a:ext uri="{FF2B5EF4-FFF2-40B4-BE49-F238E27FC236}">
              <a16:creationId xmlns:a16="http://schemas.microsoft.com/office/drawing/2014/main" id="{00000000-0008-0000-0000-00008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04" name="Immagine 5903" descr="http://demaco.consob/ArchiflowWeb/images/indicator.gif">
          <a:extLst>
            <a:ext uri="{FF2B5EF4-FFF2-40B4-BE49-F238E27FC236}">
              <a16:creationId xmlns:a16="http://schemas.microsoft.com/office/drawing/2014/main" id="{00000000-0008-0000-0000-00008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05" name="Immagine 5904" descr="http://demaco.consob/ArchiflowWeb/images/indicator.gif">
          <a:extLst>
            <a:ext uri="{FF2B5EF4-FFF2-40B4-BE49-F238E27FC236}">
              <a16:creationId xmlns:a16="http://schemas.microsoft.com/office/drawing/2014/main" id="{00000000-0008-0000-0000-00008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06" name="Immagine 5905" descr="http://demaco.consob/ArchiflowWeb/images/indicator.gif">
          <a:extLst>
            <a:ext uri="{FF2B5EF4-FFF2-40B4-BE49-F238E27FC236}">
              <a16:creationId xmlns:a16="http://schemas.microsoft.com/office/drawing/2014/main" id="{00000000-0008-0000-0000-00008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07" name="Immagine 5906" descr="http://demaco.consob/ArchiflowWeb/images/indicator.gif">
          <a:extLst>
            <a:ext uri="{FF2B5EF4-FFF2-40B4-BE49-F238E27FC236}">
              <a16:creationId xmlns:a16="http://schemas.microsoft.com/office/drawing/2014/main" id="{00000000-0008-0000-0000-00008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08" name="Immagine 5907" descr="http://demaco.consob/ArchiflowWeb/images/indicator.gif">
          <a:extLst>
            <a:ext uri="{FF2B5EF4-FFF2-40B4-BE49-F238E27FC236}">
              <a16:creationId xmlns:a16="http://schemas.microsoft.com/office/drawing/2014/main" id="{00000000-0008-0000-0000-00008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09" name="Immagine 5908" descr="http://demaco.consob/ArchiflowWeb/images/indicator.gif">
          <a:extLst>
            <a:ext uri="{FF2B5EF4-FFF2-40B4-BE49-F238E27FC236}">
              <a16:creationId xmlns:a16="http://schemas.microsoft.com/office/drawing/2014/main" id="{00000000-0008-0000-0000-00008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10" name="Immagine 5909" descr="http://demaco.consob/ArchiflowWeb/images/indicator.gif">
          <a:extLst>
            <a:ext uri="{FF2B5EF4-FFF2-40B4-BE49-F238E27FC236}">
              <a16:creationId xmlns:a16="http://schemas.microsoft.com/office/drawing/2014/main" id="{00000000-0008-0000-0000-00008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11" name="Immagine 5910" descr="http://demaco.consob/ArchiflowWeb/images/indicator.gif">
          <a:extLst>
            <a:ext uri="{FF2B5EF4-FFF2-40B4-BE49-F238E27FC236}">
              <a16:creationId xmlns:a16="http://schemas.microsoft.com/office/drawing/2014/main" id="{00000000-0008-0000-0000-00009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12" name="Immagine 5911" descr="http://demaco.consob/ArchiflowWeb/images/indicator.gif">
          <a:extLst>
            <a:ext uri="{FF2B5EF4-FFF2-40B4-BE49-F238E27FC236}">
              <a16:creationId xmlns:a16="http://schemas.microsoft.com/office/drawing/2014/main" id="{00000000-0008-0000-0000-00009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13" name="Immagine 5912" descr="http://demaco.consob/ArchiflowWeb/images/indicator.gif">
          <a:extLst>
            <a:ext uri="{FF2B5EF4-FFF2-40B4-BE49-F238E27FC236}">
              <a16:creationId xmlns:a16="http://schemas.microsoft.com/office/drawing/2014/main" id="{00000000-0008-0000-0000-00009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14" name="Immagine 5913" descr="http://demaco.consob/ArchiflowWeb/images/indicator.gif">
          <a:extLst>
            <a:ext uri="{FF2B5EF4-FFF2-40B4-BE49-F238E27FC236}">
              <a16:creationId xmlns:a16="http://schemas.microsoft.com/office/drawing/2014/main" id="{00000000-0008-0000-0000-00009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15" name="Immagine 5914" descr="http://demaco.consob/ArchiflowWeb/images/indicator.gif">
          <a:extLst>
            <a:ext uri="{FF2B5EF4-FFF2-40B4-BE49-F238E27FC236}">
              <a16:creationId xmlns:a16="http://schemas.microsoft.com/office/drawing/2014/main" id="{00000000-0008-0000-0000-00009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16" name="Immagine 5915" descr="http://demaco.consob/ArchiflowWeb/images/indicator.gif">
          <a:extLst>
            <a:ext uri="{FF2B5EF4-FFF2-40B4-BE49-F238E27FC236}">
              <a16:creationId xmlns:a16="http://schemas.microsoft.com/office/drawing/2014/main" id="{00000000-0008-0000-0000-00009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17" name="Immagine 5916" descr="http://demaco.consob/ArchiflowWeb/images/indicator.gif">
          <a:extLst>
            <a:ext uri="{FF2B5EF4-FFF2-40B4-BE49-F238E27FC236}">
              <a16:creationId xmlns:a16="http://schemas.microsoft.com/office/drawing/2014/main" id="{00000000-0008-0000-0000-00009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18" name="Immagine 5917" descr="http://demaco.consob/ArchiflowWeb/images/indicator.gif">
          <a:extLst>
            <a:ext uri="{FF2B5EF4-FFF2-40B4-BE49-F238E27FC236}">
              <a16:creationId xmlns:a16="http://schemas.microsoft.com/office/drawing/2014/main" id="{00000000-0008-0000-0000-00009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19" name="Immagine 5918" descr="http://demaco.consob/ArchiflowWeb/images/indicator.gif">
          <a:extLst>
            <a:ext uri="{FF2B5EF4-FFF2-40B4-BE49-F238E27FC236}">
              <a16:creationId xmlns:a16="http://schemas.microsoft.com/office/drawing/2014/main" id="{00000000-0008-0000-0000-00009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20" name="Immagine 5919" descr="http://demaco.consob/ArchiflowWeb/images/indicator.gif">
          <a:extLst>
            <a:ext uri="{FF2B5EF4-FFF2-40B4-BE49-F238E27FC236}">
              <a16:creationId xmlns:a16="http://schemas.microsoft.com/office/drawing/2014/main" id="{00000000-0008-0000-0000-00009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21" name="Immagine 5920" descr="http://demaco.consob/ArchiflowWeb/images/indicator.gif">
          <a:extLst>
            <a:ext uri="{FF2B5EF4-FFF2-40B4-BE49-F238E27FC236}">
              <a16:creationId xmlns:a16="http://schemas.microsoft.com/office/drawing/2014/main" id="{00000000-0008-0000-0000-00009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22" name="Immagine 5921" descr="http://demaco.consob/ArchiflowWeb/images/indicator.gif">
          <a:extLst>
            <a:ext uri="{FF2B5EF4-FFF2-40B4-BE49-F238E27FC236}">
              <a16:creationId xmlns:a16="http://schemas.microsoft.com/office/drawing/2014/main" id="{00000000-0008-0000-0000-00009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23" name="Immagine 5922" descr="http://demaco.consob/ArchiflowWeb/images/indicator.gif">
          <a:extLst>
            <a:ext uri="{FF2B5EF4-FFF2-40B4-BE49-F238E27FC236}">
              <a16:creationId xmlns:a16="http://schemas.microsoft.com/office/drawing/2014/main" id="{00000000-0008-0000-0000-00009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24" name="Immagine 5923" descr="http://demaco.consob/ArchiflowWeb/images/indicator.gif">
          <a:extLst>
            <a:ext uri="{FF2B5EF4-FFF2-40B4-BE49-F238E27FC236}">
              <a16:creationId xmlns:a16="http://schemas.microsoft.com/office/drawing/2014/main" id="{00000000-0008-0000-0000-00009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25" name="Immagine 5924" descr="http://demaco.consob/ArchiflowWeb/images/indicator.gif">
          <a:extLst>
            <a:ext uri="{FF2B5EF4-FFF2-40B4-BE49-F238E27FC236}">
              <a16:creationId xmlns:a16="http://schemas.microsoft.com/office/drawing/2014/main" id="{00000000-0008-0000-0000-00009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26" name="Immagine 5925" descr="http://demaco.consob/ArchiflowWeb/images/indicator.gif">
          <a:extLst>
            <a:ext uri="{FF2B5EF4-FFF2-40B4-BE49-F238E27FC236}">
              <a16:creationId xmlns:a16="http://schemas.microsoft.com/office/drawing/2014/main" id="{00000000-0008-0000-0000-00009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27" name="Immagine 5926" descr="http://demaco.consob/ArchiflowWeb/images/indicator.gif">
          <a:extLst>
            <a:ext uri="{FF2B5EF4-FFF2-40B4-BE49-F238E27FC236}">
              <a16:creationId xmlns:a16="http://schemas.microsoft.com/office/drawing/2014/main" id="{00000000-0008-0000-0000-0000A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28" name="Immagine 5927" descr="http://demaco.consob/ArchiflowWeb/images/indicator.gif">
          <a:extLst>
            <a:ext uri="{FF2B5EF4-FFF2-40B4-BE49-F238E27FC236}">
              <a16:creationId xmlns:a16="http://schemas.microsoft.com/office/drawing/2014/main" id="{00000000-0008-0000-0000-0000A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29" name="Immagine 5928" descr="http://demaco.consob/ArchiflowWeb/images/indicator.gif">
          <a:extLst>
            <a:ext uri="{FF2B5EF4-FFF2-40B4-BE49-F238E27FC236}">
              <a16:creationId xmlns:a16="http://schemas.microsoft.com/office/drawing/2014/main" id="{00000000-0008-0000-0000-0000A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30" name="Immagine 5929" descr="http://demaco.consob/ArchiflowWeb/images/indicator.gif">
          <a:extLst>
            <a:ext uri="{FF2B5EF4-FFF2-40B4-BE49-F238E27FC236}">
              <a16:creationId xmlns:a16="http://schemas.microsoft.com/office/drawing/2014/main" id="{00000000-0008-0000-0000-0000A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31" name="Immagine 5930" descr="http://demaco.consob/ArchiflowWeb/images/indicator.gif">
          <a:extLst>
            <a:ext uri="{FF2B5EF4-FFF2-40B4-BE49-F238E27FC236}">
              <a16:creationId xmlns:a16="http://schemas.microsoft.com/office/drawing/2014/main" id="{00000000-0008-0000-0000-0000A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32" name="Immagine 5931" descr="http://demaco.consob/ArchiflowWeb/images/indicator.gif">
          <a:extLst>
            <a:ext uri="{FF2B5EF4-FFF2-40B4-BE49-F238E27FC236}">
              <a16:creationId xmlns:a16="http://schemas.microsoft.com/office/drawing/2014/main" id="{00000000-0008-0000-0000-0000A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33" name="Immagine 5932" descr="http://demaco.consob/ArchiflowWeb/images/indicator.gif">
          <a:extLst>
            <a:ext uri="{FF2B5EF4-FFF2-40B4-BE49-F238E27FC236}">
              <a16:creationId xmlns:a16="http://schemas.microsoft.com/office/drawing/2014/main" id="{00000000-0008-0000-0000-0000A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34" name="Immagine 5933" descr="http://demaco.consob/ArchiflowWeb/images/indicator.gif">
          <a:extLst>
            <a:ext uri="{FF2B5EF4-FFF2-40B4-BE49-F238E27FC236}">
              <a16:creationId xmlns:a16="http://schemas.microsoft.com/office/drawing/2014/main" id="{00000000-0008-0000-0000-0000A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35" name="Immagine 5934" descr="http://demaco.consob/ArchiflowWeb/images/indicator.gif">
          <a:extLst>
            <a:ext uri="{FF2B5EF4-FFF2-40B4-BE49-F238E27FC236}">
              <a16:creationId xmlns:a16="http://schemas.microsoft.com/office/drawing/2014/main" id="{00000000-0008-0000-0000-0000A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36" name="Immagine 5935" descr="http://demaco.consob/ArchiflowWeb/images/indicator.gif">
          <a:extLst>
            <a:ext uri="{FF2B5EF4-FFF2-40B4-BE49-F238E27FC236}">
              <a16:creationId xmlns:a16="http://schemas.microsoft.com/office/drawing/2014/main" id="{00000000-0008-0000-0000-0000A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37" name="Immagine 5936" descr="http://demaco.consob/ArchiflowWeb/images/indicator.gif">
          <a:extLst>
            <a:ext uri="{FF2B5EF4-FFF2-40B4-BE49-F238E27FC236}">
              <a16:creationId xmlns:a16="http://schemas.microsoft.com/office/drawing/2014/main" id="{00000000-0008-0000-0000-0000A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38" name="Immagine 5937" descr="http://demaco.consob/ArchiflowWeb/images/indicator.gif">
          <a:extLst>
            <a:ext uri="{FF2B5EF4-FFF2-40B4-BE49-F238E27FC236}">
              <a16:creationId xmlns:a16="http://schemas.microsoft.com/office/drawing/2014/main" id="{00000000-0008-0000-0000-0000A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39" name="Immagine 5938" descr="http://demaco.consob/ArchiflowWeb/images/indicator.gif">
          <a:extLst>
            <a:ext uri="{FF2B5EF4-FFF2-40B4-BE49-F238E27FC236}">
              <a16:creationId xmlns:a16="http://schemas.microsoft.com/office/drawing/2014/main" id="{00000000-0008-0000-0000-0000A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40" name="Immagine 5939" descr="http://demaco.consob/ArchiflowWeb/images/indicator.gif">
          <a:extLst>
            <a:ext uri="{FF2B5EF4-FFF2-40B4-BE49-F238E27FC236}">
              <a16:creationId xmlns:a16="http://schemas.microsoft.com/office/drawing/2014/main" id="{00000000-0008-0000-0000-0000A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41" name="Immagine 5940" descr="http://demaco.consob/ArchiflowWeb/images/indicator.gif">
          <a:extLst>
            <a:ext uri="{FF2B5EF4-FFF2-40B4-BE49-F238E27FC236}">
              <a16:creationId xmlns:a16="http://schemas.microsoft.com/office/drawing/2014/main" id="{00000000-0008-0000-0000-0000A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42" name="Immagine 5941" descr="http://demaco.consob/ArchiflowWeb/images/indicator.gif">
          <a:extLst>
            <a:ext uri="{FF2B5EF4-FFF2-40B4-BE49-F238E27FC236}">
              <a16:creationId xmlns:a16="http://schemas.microsoft.com/office/drawing/2014/main" id="{00000000-0008-0000-0000-0000A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43" name="Immagine 5942" descr="http://demaco.consob/ArchiflowWeb/images/indicator.gif">
          <a:extLst>
            <a:ext uri="{FF2B5EF4-FFF2-40B4-BE49-F238E27FC236}">
              <a16:creationId xmlns:a16="http://schemas.microsoft.com/office/drawing/2014/main" id="{00000000-0008-0000-0000-0000B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44" name="Immagine 5943" descr="http://demaco.consob/ArchiflowWeb/images/indicator.gif">
          <a:extLst>
            <a:ext uri="{FF2B5EF4-FFF2-40B4-BE49-F238E27FC236}">
              <a16:creationId xmlns:a16="http://schemas.microsoft.com/office/drawing/2014/main" id="{00000000-0008-0000-0000-0000B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45" name="Immagine 5944" descr="http://demaco.consob/ArchiflowWeb/images/indicator.gif">
          <a:extLst>
            <a:ext uri="{FF2B5EF4-FFF2-40B4-BE49-F238E27FC236}">
              <a16:creationId xmlns:a16="http://schemas.microsoft.com/office/drawing/2014/main" id="{00000000-0008-0000-0000-0000B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46" name="Immagine 5945" descr="http://demaco.consob/ArchiflowWeb/images/indicator.gif">
          <a:extLst>
            <a:ext uri="{FF2B5EF4-FFF2-40B4-BE49-F238E27FC236}">
              <a16:creationId xmlns:a16="http://schemas.microsoft.com/office/drawing/2014/main" id="{00000000-0008-0000-0000-0000B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47" name="Immagine 5946" descr="http://demaco.consob/ArchiflowWeb/images/indicator.gif">
          <a:extLst>
            <a:ext uri="{FF2B5EF4-FFF2-40B4-BE49-F238E27FC236}">
              <a16:creationId xmlns:a16="http://schemas.microsoft.com/office/drawing/2014/main" id="{00000000-0008-0000-0000-0000B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48" name="Immagine 5947" descr="http://demaco.consob/ArchiflowWeb/images/indicator.gif">
          <a:extLst>
            <a:ext uri="{FF2B5EF4-FFF2-40B4-BE49-F238E27FC236}">
              <a16:creationId xmlns:a16="http://schemas.microsoft.com/office/drawing/2014/main" id="{00000000-0008-0000-0000-0000B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49" name="Immagine 5948" descr="http://demaco.consob/ArchiflowWeb/images/indicator.gif">
          <a:extLst>
            <a:ext uri="{FF2B5EF4-FFF2-40B4-BE49-F238E27FC236}">
              <a16:creationId xmlns:a16="http://schemas.microsoft.com/office/drawing/2014/main" id="{00000000-0008-0000-0000-0000B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50" name="Immagine 5949" descr="http://demaco.consob/ArchiflowWeb/images/indicator.gif">
          <a:extLst>
            <a:ext uri="{FF2B5EF4-FFF2-40B4-BE49-F238E27FC236}">
              <a16:creationId xmlns:a16="http://schemas.microsoft.com/office/drawing/2014/main" id="{00000000-0008-0000-0000-0000B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51" name="Immagine 5950" descr="http://demaco.consob/ArchiflowWeb/images/indicator.gif">
          <a:extLst>
            <a:ext uri="{FF2B5EF4-FFF2-40B4-BE49-F238E27FC236}">
              <a16:creationId xmlns:a16="http://schemas.microsoft.com/office/drawing/2014/main" id="{00000000-0008-0000-0000-0000B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52" name="Immagine 5951" descr="http://demaco.consob/ArchiflowWeb/images/indicator.gif">
          <a:extLst>
            <a:ext uri="{FF2B5EF4-FFF2-40B4-BE49-F238E27FC236}">
              <a16:creationId xmlns:a16="http://schemas.microsoft.com/office/drawing/2014/main" id="{00000000-0008-0000-0000-0000B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53" name="Immagine 5952" descr="http://demaco.consob/ArchiflowWeb/images/indicator.gif">
          <a:extLst>
            <a:ext uri="{FF2B5EF4-FFF2-40B4-BE49-F238E27FC236}">
              <a16:creationId xmlns:a16="http://schemas.microsoft.com/office/drawing/2014/main" id="{00000000-0008-0000-0000-0000B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54" name="Immagine 5953" descr="http://demaco.consob/ArchiflowWeb/images/indicator.gif">
          <a:extLst>
            <a:ext uri="{FF2B5EF4-FFF2-40B4-BE49-F238E27FC236}">
              <a16:creationId xmlns:a16="http://schemas.microsoft.com/office/drawing/2014/main" id="{00000000-0008-0000-0000-0000B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55" name="Immagine 5954" descr="http://demaco.consob/ArchiflowWeb/images/indicator.gif">
          <a:extLst>
            <a:ext uri="{FF2B5EF4-FFF2-40B4-BE49-F238E27FC236}">
              <a16:creationId xmlns:a16="http://schemas.microsoft.com/office/drawing/2014/main" id="{00000000-0008-0000-0000-0000B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56" name="Immagine 5955" descr="http://demaco.consob/ArchiflowWeb/images/indicator.gif">
          <a:extLst>
            <a:ext uri="{FF2B5EF4-FFF2-40B4-BE49-F238E27FC236}">
              <a16:creationId xmlns:a16="http://schemas.microsoft.com/office/drawing/2014/main" id="{00000000-0008-0000-0000-0000B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57" name="Immagine 5956" descr="http://demaco.consob/ArchiflowWeb/images/indicator.gif">
          <a:extLst>
            <a:ext uri="{FF2B5EF4-FFF2-40B4-BE49-F238E27FC236}">
              <a16:creationId xmlns:a16="http://schemas.microsoft.com/office/drawing/2014/main" id="{00000000-0008-0000-0000-0000B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58" name="Immagine 5957" descr="http://demaco.consob/ArchiflowWeb/images/indicator.gif">
          <a:extLst>
            <a:ext uri="{FF2B5EF4-FFF2-40B4-BE49-F238E27FC236}">
              <a16:creationId xmlns:a16="http://schemas.microsoft.com/office/drawing/2014/main" id="{00000000-0008-0000-0000-0000B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59" name="Immagine 5958" descr="http://demaco.consob/ArchiflowWeb/images/indicator.gif">
          <a:extLst>
            <a:ext uri="{FF2B5EF4-FFF2-40B4-BE49-F238E27FC236}">
              <a16:creationId xmlns:a16="http://schemas.microsoft.com/office/drawing/2014/main" id="{00000000-0008-0000-0000-0000C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60" name="Immagine 5959" descr="http://demaco.consob/ArchiflowWeb/images/indicator.gif">
          <a:extLst>
            <a:ext uri="{FF2B5EF4-FFF2-40B4-BE49-F238E27FC236}">
              <a16:creationId xmlns:a16="http://schemas.microsoft.com/office/drawing/2014/main" id="{00000000-0008-0000-0000-0000C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61" name="Immagine 5960" descr="http://demaco.consob/ArchiflowWeb/images/indicator.gif">
          <a:extLst>
            <a:ext uri="{FF2B5EF4-FFF2-40B4-BE49-F238E27FC236}">
              <a16:creationId xmlns:a16="http://schemas.microsoft.com/office/drawing/2014/main" id="{00000000-0008-0000-0000-0000C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62" name="Immagine 5961" descr="http://demaco.consob/ArchiflowWeb/images/indicator.gif">
          <a:extLst>
            <a:ext uri="{FF2B5EF4-FFF2-40B4-BE49-F238E27FC236}">
              <a16:creationId xmlns:a16="http://schemas.microsoft.com/office/drawing/2014/main" id="{00000000-0008-0000-0000-0000C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63" name="Immagine 5962" descr="http://demaco.consob/ArchiflowWeb/images/indicator.gif">
          <a:extLst>
            <a:ext uri="{FF2B5EF4-FFF2-40B4-BE49-F238E27FC236}">
              <a16:creationId xmlns:a16="http://schemas.microsoft.com/office/drawing/2014/main" id="{00000000-0008-0000-0000-0000C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64" name="Immagine 5963" descr="http://demaco.consob/ArchiflowWeb/images/indicator.gif">
          <a:extLst>
            <a:ext uri="{FF2B5EF4-FFF2-40B4-BE49-F238E27FC236}">
              <a16:creationId xmlns:a16="http://schemas.microsoft.com/office/drawing/2014/main" id="{00000000-0008-0000-0000-0000C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65" name="Immagine 5964" descr="http://demaco.consob/ArchiflowWeb/images/indicator.gif">
          <a:extLst>
            <a:ext uri="{FF2B5EF4-FFF2-40B4-BE49-F238E27FC236}">
              <a16:creationId xmlns:a16="http://schemas.microsoft.com/office/drawing/2014/main" id="{00000000-0008-0000-0000-0000C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66" name="Immagine 5965" descr="http://demaco.consob/ArchiflowWeb/images/indicator.gif">
          <a:extLst>
            <a:ext uri="{FF2B5EF4-FFF2-40B4-BE49-F238E27FC236}">
              <a16:creationId xmlns:a16="http://schemas.microsoft.com/office/drawing/2014/main" id="{00000000-0008-0000-0000-0000C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67" name="Immagine 5966" descr="http://demaco.consob/ArchiflowWeb/images/indicator.gif">
          <a:extLst>
            <a:ext uri="{FF2B5EF4-FFF2-40B4-BE49-F238E27FC236}">
              <a16:creationId xmlns:a16="http://schemas.microsoft.com/office/drawing/2014/main" id="{00000000-0008-0000-0000-0000C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68" name="Immagine 5967" descr="http://demaco.consob/ArchiflowWeb/images/indicator.gif">
          <a:extLst>
            <a:ext uri="{FF2B5EF4-FFF2-40B4-BE49-F238E27FC236}">
              <a16:creationId xmlns:a16="http://schemas.microsoft.com/office/drawing/2014/main" id="{00000000-0008-0000-0000-0000C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69" name="Immagine 5968" descr="http://demaco.consob/ArchiflowWeb/images/indicator.gif">
          <a:extLst>
            <a:ext uri="{FF2B5EF4-FFF2-40B4-BE49-F238E27FC236}">
              <a16:creationId xmlns:a16="http://schemas.microsoft.com/office/drawing/2014/main" id="{00000000-0008-0000-0000-0000C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70" name="Immagine 5969" descr="http://demaco.consob/ArchiflowWeb/images/indicator.gif">
          <a:extLst>
            <a:ext uri="{FF2B5EF4-FFF2-40B4-BE49-F238E27FC236}">
              <a16:creationId xmlns:a16="http://schemas.microsoft.com/office/drawing/2014/main" id="{00000000-0008-0000-0000-0000C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71" name="Immagine 5970" descr="http://demaco.consob/ArchiflowWeb/images/indicator.gif">
          <a:extLst>
            <a:ext uri="{FF2B5EF4-FFF2-40B4-BE49-F238E27FC236}">
              <a16:creationId xmlns:a16="http://schemas.microsoft.com/office/drawing/2014/main" id="{00000000-0008-0000-0000-0000C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72" name="Immagine 5971" descr="http://demaco.consob/ArchiflowWeb/images/indicator.gif">
          <a:extLst>
            <a:ext uri="{FF2B5EF4-FFF2-40B4-BE49-F238E27FC236}">
              <a16:creationId xmlns:a16="http://schemas.microsoft.com/office/drawing/2014/main" id="{00000000-0008-0000-0000-0000C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73" name="Immagine 5972" descr="http://demaco.consob/ArchiflowWeb/images/indicator.gif">
          <a:extLst>
            <a:ext uri="{FF2B5EF4-FFF2-40B4-BE49-F238E27FC236}">
              <a16:creationId xmlns:a16="http://schemas.microsoft.com/office/drawing/2014/main" id="{00000000-0008-0000-0000-0000C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74" name="Immagine 5973" descr="http://demaco.consob/ArchiflowWeb/images/indicator.gif">
          <a:extLst>
            <a:ext uri="{FF2B5EF4-FFF2-40B4-BE49-F238E27FC236}">
              <a16:creationId xmlns:a16="http://schemas.microsoft.com/office/drawing/2014/main" id="{00000000-0008-0000-0000-0000C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75" name="Immagine 5974" descr="http://demaco.consob/ArchiflowWeb/images/indicator.gif">
          <a:extLst>
            <a:ext uri="{FF2B5EF4-FFF2-40B4-BE49-F238E27FC236}">
              <a16:creationId xmlns:a16="http://schemas.microsoft.com/office/drawing/2014/main" id="{00000000-0008-0000-0000-0000D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76" name="Immagine 5975" descr="http://demaco.consob/ArchiflowWeb/images/indicator.gif">
          <a:extLst>
            <a:ext uri="{FF2B5EF4-FFF2-40B4-BE49-F238E27FC236}">
              <a16:creationId xmlns:a16="http://schemas.microsoft.com/office/drawing/2014/main" id="{00000000-0008-0000-0000-0000D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77" name="Immagine 5976" descr="http://demaco.consob/ArchiflowWeb/images/indicator.gif">
          <a:extLst>
            <a:ext uri="{FF2B5EF4-FFF2-40B4-BE49-F238E27FC236}">
              <a16:creationId xmlns:a16="http://schemas.microsoft.com/office/drawing/2014/main" id="{00000000-0008-0000-0000-0000D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78" name="Immagine 5977" descr="http://demaco.consob/ArchiflowWeb/images/indicator.gif">
          <a:extLst>
            <a:ext uri="{FF2B5EF4-FFF2-40B4-BE49-F238E27FC236}">
              <a16:creationId xmlns:a16="http://schemas.microsoft.com/office/drawing/2014/main" id="{00000000-0008-0000-0000-0000D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79" name="Immagine 5978" descr="http://demaco.consob/ArchiflowWeb/images/indicator.gif">
          <a:extLst>
            <a:ext uri="{FF2B5EF4-FFF2-40B4-BE49-F238E27FC236}">
              <a16:creationId xmlns:a16="http://schemas.microsoft.com/office/drawing/2014/main" id="{00000000-0008-0000-0000-0000D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80" name="Immagine 5979" descr="http://demaco.consob/ArchiflowWeb/images/indicator.gif">
          <a:extLst>
            <a:ext uri="{FF2B5EF4-FFF2-40B4-BE49-F238E27FC236}">
              <a16:creationId xmlns:a16="http://schemas.microsoft.com/office/drawing/2014/main" id="{00000000-0008-0000-0000-0000D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81" name="Immagine 5980" descr="http://demaco.consob/ArchiflowWeb/images/indicator.gif">
          <a:extLst>
            <a:ext uri="{FF2B5EF4-FFF2-40B4-BE49-F238E27FC236}">
              <a16:creationId xmlns:a16="http://schemas.microsoft.com/office/drawing/2014/main" id="{00000000-0008-0000-0000-0000D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82" name="Immagine 5981" descr="http://demaco.consob/ArchiflowWeb/images/indicator.gif">
          <a:extLst>
            <a:ext uri="{FF2B5EF4-FFF2-40B4-BE49-F238E27FC236}">
              <a16:creationId xmlns:a16="http://schemas.microsoft.com/office/drawing/2014/main" id="{00000000-0008-0000-0000-0000D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83" name="Immagine 5982" descr="http://demaco.consob/ArchiflowWeb/images/indicator.gif">
          <a:extLst>
            <a:ext uri="{FF2B5EF4-FFF2-40B4-BE49-F238E27FC236}">
              <a16:creationId xmlns:a16="http://schemas.microsoft.com/office/drawing/2014/main" id="{00000000-0008-0000-0000-0000D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84" name="Immagine 5983" descr="http://demaco.consob/ArchiflowWeb/images/indicator.gif">
          <a:extLst>
            <a:ext uri="{FF2B5EF4-FFF2-40B4-BE49-F238E27FC236}">
              <a16:creationId xmlns:a16="http://schemas.microsoft.com/office/drawing/2014/main" id="{00000000-0008-0000-0000-0000D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85" name="Immagine 5984" descr="http://demaco.consob/ArchiflowWeb/images/indicator.gif">
          <a:extLst>
            <a:ext uri="{FF2B5EF4-FFF2-40B4-BE49-F238E27FC236}">
              <a16:creationId xmlns:a16="http://schemas.microsoft.com/office/drawing/2014/main" id="{00000000-0008-0000-0000-0000D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86" name="Immagine 5985" descr="http://demaco.consob/ArchiflowWeb/images/indicator.gif">
          <a:extLst>
            <a:ext uri="{FF2B5EF4-FFF2-40B4-BE49-F238E27FC236}">
              <a16:creationId xmlns:a16="http://schemas.microsoft.com/office/drawing/2014/main" id="{00000000-0008-0000-0000-0000D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87" name="Immagine 5986" descr="http://demaco.consob/ArchiflowWeb/images/indicator.gif">
          <a:extLst>
            <a:ext uri="{FF2B5EF4-FFF2-40B4-BE49-F238E27FC236}">
              <a16:creationId xmlns:a16="http://schemas.microsoft.com/office/drawing/2014/main" id="{00000000-0008-0000-0000-0000D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88" name="Immagine 5987" descr="http://demaco.consob/ArchiflowWeb/images/indicator.gif">
          <a:extLst>
            <a:ext uri="{FF2B5EF4-FFF2-40B4-BE49-F238E27FC236}">
              <a16:creationId xmlns:a16="http://schemas.microsoft.com/office/drawing/2014/main" id="{00000000-0008-0000-0000-0000DD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89" name="Immagine 5988" descr="http://demaco.consob/ArchiflowWeb/images/indicator.gif">
          <a:extLst>
            <a:ext uri="{FF2B5EF4-FFF2-40B4-BE49-F238E27FC236}">
              <a16:creationId xmlns:a16="http://schemas.microsoft.com/office/drawing/2014/main" id="{00000000-0008-0000-0000-0000DE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0" name="Immagine 5989" descr="http://demaco.consob/ArchiflowWeb/images/indicator.gif">
          <a:extLst>
            <a:ext uri="{FF2B5EF4-FFF2-40B4-BE49-F238E27FC236}">
              <a16:creationId xmlns:a16="http://schemas.microsoft.com/office/drawing/2014/main" id="{00000000-0008-0000-0000-0000DF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1" name="Immagine 5990" descr="http://demaco.consob/ArchiflowWeb/images/indicator.gif">
          <a:extLst>
            <a:ext uri="{FF2B5EF4-FFF2-40B4-BE49-F238E27FC236}">
              <a16:creationId xmlns:a16="http://schemas.microsoft.com/office/drawing/2014/main" id="{00000000-0008-0000-0000-0000E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2" name="Immagine 5991" descr="http://demaco.consob/ArchiflowWeb/images/indicator.gif">
          <a:extLst>
            <a:ext uri="{FF2B5EF4-FFF2-40B4-BE49-F238E27FC236}">
              <a16:creationId xmlns:a16="http://schemas.microsoft.com/office/drawing/2014/main" id="{00000000-0008-0000-0000-0000E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3" name="Immagine 5992" descr="http://demaco.consob/ArchiflowWeb/images/indicator.gif">
          <a:extLst>
            <a:ext uri="{FF2B5EF4-FFF2-40B4-BE49-F238E27FC236}">
              <a16:creationId xmlns:a16="http://schemas.microsoft.com/office/drawing/2014/main" id="{00000000-0008-0000-0000-0000E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4" name="Immagine 5993" descr="http://demaco.consob/ArchiflowWeb/images/indicator.gif">
          <a:extLst>
            <a:ext uri="{FF2B5EF4-FFF2-40B4-BE49-F238E27FC236}">
              <a16:creationId xmlns:a16="http://schemas.microsoft.com/office/drawing/2014/main" id="{00000000-0008-0000-0000-0000E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5" name="Immagine 5994" descr="http://demaco.consob/ArchiflowWeb/images/indicator.gif">
          <a:extLst>
            <a:ext uri="{FF2B5EF4-FFF2-40B4-BE49-F238E27FC236}">
              <a16:creationId xmlns:a16="http://schemas.microsoft.com/office/drawing/2014/main" id="{00000000-0008-0000-0000-0000E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6" name="Immagine 5995" descr="http://demaco.consob/ArchiflowWeb/images/indicator.gif">
          <a:extLst>
            <a:ext uri="{FF2B5EF4-FFF2-40B4-BE49-F238E27FC236}">
              <a16:creationId xmlns:a16="http://schemas.microsoft.com/office/drawing/2014/main" id="{00000000-0008-0000-0000-0000E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7" name="Immagine 5996" descr="http://demaco.consob/ArchiflowWeb/images/indicator.gif">
          <a:extLst>
            <a:ext uri="{FF2B5EF4-FFF2-40B4-BE49-F238E27FC236}">
              <a16:creationId xmlns:a16="http://schemas.microsoft.com/office/drawing/2014/main" id="{00000000-0008-0000-0000-0000E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98" name="Immagine 5997" descr="http://demaco.consob/ArchiflowWeb/images/indicator.gif">
          <a:extLst>
            <a:ext uri="{FF2B5EF4-FFF2-40B4-BE49-F238E27FC236}">
              <a16:creationId xmlns:a16="http://schemas.microsoft.com/office/drawing/2014/main" id="{00000000-0008-0000-0000-0000E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5999" name="Immagine 5998" descr="http://demaco.consob/ArchiflowWeb/images/indicator.gif">
          <a:extLst>
            <a:ext uri="{FF2B5EF4-FFF2-40B4-BE49-F238E27FC236}">
              <a16:creationId xmlns:a16="http://schemas.microsoft.com/office/drawing/2014/main" id="{00000000-0008-0000-0000-0000E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00" name="Immagine 5999" descr="http://demaco.consob/ArchiflowWeb/images/indicator.gif">
          <a:extLst>
            <a:ext uri="{FF2B5EF4-FFF2-40B4-BE49-F238E27FC236}">
              <a16:creationId xmlns:a16="http://schemas.microsoft.com/office/drawing/2014/main" id="{00000000-0008-0000-0000-0000E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01" name="Immagine 6000" descr="http://demaco.consob/ArchiflowWeb/images/indicator.gif">
          <a:extLst>
            <a:ext uri="{FF2B5EF4-FFF2-40B4-BE49-F238E27FC236}">
              <a16:creationId xmlns:a16="http://schemas.microsoft.com/office/drawing/2014/main" id="{00000000-0008-0000-0000-0000E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02" name="Immagine 6001" descr="http://demaco.consob/ArchiflowWeb/images/indicator.gif">
          <a:extLst>
            <a:ext uri="{FF2B5EF4-FFF2-40B4-BE49-F238E27FC236}">
              <a16:creationId xmlns:a16="http://schemas.microsoft.com/office/drawing/2014/main" id="{00000000-0008-0000-0000-0000E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03" name="Immagine 6002" descr="http://demaco.consob/ArchiflowWeb/images/indicator.gif">
          <a:extLst>
            <a:ext uri="{FF2B5EF4-FFF2-40B4-BE49-F238E27FC236}">
              <a16:creationId xmlns:a16="http://schemas.microsoft.com/office/drawing/2014/main" id="{00000000-0008-0000-0000-0000E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04" name="Immagine 6003" descr="http://demaco.consob/ArchiflowWeb/images/indicator.gif">
          <a:extLst>
            <a:ext uri="{FF2B5EF4-FFF2-40B4-BE49-F238E27FC236}">
              <a16:creationId xmlns:a16="http://schemas.microsoft.com/office/drawing/2014/main" id="{00000000-0008-0000-0000-0000E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05" name="Immagine 6004" descr="http://demaco.consob/ArchiflowWeb/images/indicator.gif">
          <a:extLst>
            <a:ext uri="{FF2B5EF4-FFF2-40B4-BE49-F238E27FC236}">
              <a16:creationId xmlns:a16="http://schemas.microsoft.com/office/drawing/2014/main" id="{00000000-0008-0000-0000-0000E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06" name="Immagine 6005" descr="http://demaco.consob/ArchiflowWeb/images/indicator.gif">
          <a:extLst>
            <a:ext uri="{FF2B5EF4-FFF2-40B4-BE49-F238E27FC236}">
              <a16:creationId xmlns:a16="http://schemas.microsoft.com/office/drawing/2014/main" id="{00000000-0008-0000-0000-0000E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07" name="Immagine 6006" descr="http://demaco.consob/ArchiflowWeb/images/indicator.gif">
          <a:extLst>
            <a:ext uri="{FF2B5EF4-FFF2-40B4-BE49-F238E27FC236}">
              <a16:creationId xmlns:a16="http://schemas.microsoft.com/office/drawing/2014/main" id="{00000000-0008-0000-0000-0000F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08" name="Immagine 6007" descr="http://demaco.consob/ArchiflowWeb/images/indicator.gif">
          <a:extLst>
            <a:ext uri="{FF2B5EF4-FFF2-40B4-BE49-F238E27FC236}">
              <a16:creationId xmlns:a16="http://schemas.microsoft.com/office/drawing/2014/main" id="{00000000-0008-0000-0000-0000F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09" name="Immagine 6008" descr="http://demaco.consob/ArchiflowWeb/images/indicator.gif">
          <a:extLst>
            <a:ext uri="{FF2B5EF4-FFF2-40B4-BE49-F238E27FC236}">
              <a16:creationId xmlns:a16="http://schemas.microsoft.com/office/drawing/2014/main" id="{00000000-0008-0000-0000-0000F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10" name="Immagine 6009" descr="http://demaco.consob/ArchiflowWeb/images/indicator.gif">
          <a:extLst>
            <a:ext uri="{FF2B5EF4-FFF2-40B4-BE49-F238E27FC236}">
              <a16:creationId xmlns:a16="http://schemas.microsoft.com/office/drawing/2014/main" id="{00000000-0008-0000-0000-0000F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11" name="Immagine 6010" descr="http://demaco.consob/ArchiflowWeb/images/indicator.gif">
          <a:extLst>
            <a:ext uri="{FF2B5EF4-FFF2-40B4-BE49-F238E27FC236}">
              <a16:creationId xmlns:a16="http://schemas.microsoft.com/office/drawing/2014/main" id="{00000000-0008-0000-0000-0000F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12" name="Immagine 6011" descr="http://demaco.consob/ArchiflowWeb/images/indicator.gif">
          <a:extLst>
            <a:ext uri="{FF2B5EF4-FFF2-40B4-BE49-F238E27FC236}">
              <a16:creationId xmlns:a16="http://schemas.microsoft.com/office/drawing/2014/main" id="{00000000-0008-0000-0000-0000F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13" name="Immagine 6012" descr="http://demaco.consob/ArchiflowWeb/images/indicator.gif">
          <a:extLst>
            <a:ext uri="{FF2B5EF4-FFF2-40B4-BE49-F238E27FC236}">
              <a16:creationId xmlns:a16="http://schemas.microsoft.com/office/drawing/2014/main" id="{00000000-0008-0000-0000-0000F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14" name="Immagine 6013" descr="http://demaco.consob/ArchiflowWeb/images/indicator.gif">
          <a:extLst>
            <a:ext uri="{FF2B5EF4-FFF2-40B4-BE49-F238E27FC236}">
              <a16:creationId xmlns:a16="http://schemas.microsoft.com/office/drawing/2014/main" id="{00000000-0008-0000-0000-0000F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15" name="Immagine 6014" descr="http://demaco.consob/ArchiflowWeb/images/indicator.gif">
          <a:extLst>
            <a:ext uri="{FF2B5EF4-FFF2-40B4-BE49-F238E27FC236}">
              <a16:creationId xmlns:a16="http://schemas.microsoft.com/office/drawing/2014/main" id="{00000000-0008-0000-0000-0000F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16" name="Immagine 6015" descr="http://demaco.consob/ArchiflowWeb/images/indicator.gif">
          <a:extLst>
            <a:ext uri="{FF2B5EF4-FFF2-40B4-BE49-F238E27FC236}">
              <a16:creationId xmlns:a16="http://schemas.microsoft.com/office/drawing/2014/main" id="{00000000-0008-0000-0000-0000F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17" name="Immagine 6016" descr="http://demaco.consob/ArchiflowWeb/images/indicator.gif">
          <a:extLst>
            <a:ext uri="{FF2B5EF4-FFF2-40B4-BE49-F238E27FC236}">
              <a16:creationId xmlns:a16="http://schemas.microsoft.com/office/drawing/2014/main" id="{00000000-0008-0000-0000-0000F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18" name="Immagine 6017" descr="http://demaco.consob/ArchiflowWeb/images/indicator.gif">
          <a:extLst>
            <a:ext uri="{FF2B5EF4-FFF2-40B4-BE49-F238E27FC236}">
              <a16:creationId xmlns:a16="http://schemas.microsoft.com/office/drawing/2014/main" id="{00000000-0008-0000-0000-0000F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19" name="Immagine 6018" descr="http://demaco.consob/ArchiflowWeb/images/indicator.gif">
          <a:extLst>
            <a:ext uri="{FF2B5EF4-FFF2-40B4-BE49-F238E27FC236}">
              <a16:creationId xmlns:a16="http://schemas.microsoft.com/office/drawing/2014/main" id="{00000000-0008-0000-0000-0000F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20" name="Immagine 6019" descr="http://demaco.consob/ArchiflowWeb/images/indicator.gif">
          <a:extLst>
            <a:ext uri="{FF2B5EF4-FFF2-40B4-BE49-F238E27FC236}">
              <a16:creationId xmlns:a16="http://schemas.microsoft.com/office/drawing/2014/main" id="{00000000-0008-0000-0000-0000F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21" name="Immagine 6020" descr="http://demaco.consob/ArchiflowWeb/images/indicator.gif">
          <a:extLst>
            <a:ext uri="{FF2B5EF4-FFF2-40B4-BE49-F238E27FC236}">
              <a16:creationId xmlns:a16="http://schemas.microsoft.com/office/drawing/2014/main" id="{00000000-0008-0000-0000-0000F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22" name="Immagine 6021" descr="http://demaco.consob/ArchiflowWeb/images/indicator.gif">
          <a:extLst>
            <a:ext uri="{FF2B5EF4-FFF2-40B4-BE49-F238E27FC236}">
              <a16:creationId xmlns:a16="http://schemas.microsoft.com/office/drawing/2014/main" id="{00000000-0008-0000-0000-0000F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23" name="Immagine 6022" descr="http://demaco.consob/ArchiflowWeb/images/indicator.gif">
          <a:extLst>
            <a:ext uri="{FF2B5EF4-FFF2-40B4-BE49-F238E27FC236}">
              <a16:creationId xmlns:a16="http://schemas.microsoft.com/office/drawing/2014/main" id="{00000000-0008-0000-0000-00000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24" name="Immagine 6023" descr="http://demaco.consob/ArchiflowWeb/images/indicator.gif">
          <a:extLst>
            <a:ext uri="{FF2B5EF4-FFF2-40B4-BE49-F238E27FC236}">
              <a16:creationId xmlns:a16="http://schemas.microsoft.com/office/drawing/2014/main" id="{00000000-0008-0000-0000-00000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25" name="Immagine 6024" descr="http://demaco.consob/ArchiflowWeb/images/indicator.gif">
          <a:extLst>
            <a:ext uri="{FF2B5EF4-FFF2-40B4-BE49-F238E27FC236}">
              <a16:creationId xmlns:a16="http://schemas.microsoft.com/office/drawing/2014/main" id="{00000000-0008-0000-0000-00000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26" name="Immagine 6025" descr="http://demaco.consob/ArchiflowWeb/images/indicator.gif">
          <a:extLst>
            <a:ext uri="{FF2B5EF4-FFF2-40B4-BE49-F238E27FC236}">
              <a16:creationId xmlns:a16="http://schemas.microsoft.com/office/drawing/2014/main" id="{00000000-0008-0000-0000-00000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27" name="Immagine 6026" descr="http://demaco.consob/ArchiflowWeb/images/indicator.gif">
          <a:extLst>
            <a:ext uri="{FF2B5EF4-FFF2-40B4-BE49-F238E27FC236}">
              <a16:creationId xmlns:a16="http://schemas.microsoft.com/office/drawing/2014/main" id="{00000000-0008-0000-0000-00000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28" name="Immagine 6027" descr="http://demaco.consob/ArchiflowWeb/images/indicator.gif">
          <a:extLst>
            <a:ext uri="{FF2B5EF4-FFF2-40B4-BE49-F238E27FC236}">
              <a16:creationId xmlns:a16="http://schemas.microsoft.com/office/drawing/2014/main" id="{00000000-0008-0000-0000-00000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29" name="Immagine 6028" descr="http://demaco.consob/ArchiflowWeb/images/indicator.gif">
          <a:extLst>
            <a:ext uri="{FF2B5EF4-FFF2-40B4-BE49-F238E27FC236}">
              <a16:creationId xmlns:a16="http://schemas.microsoft.com/office/drawing/2014/main" id="{00000000-0008-0000-0000-00000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30" name="Immagine 6029" descr="http://demaco.consob/ArchiflowWeb/images/indicator.gif">
          <a:extLst>
            <a:ext uri="{FF2B5EF4-FFF2-40B4-BE49-F238E27FC236}">
              <a16:creationId xmlns:a16="http://schemas.microsoft.com/office/drawing/2014/main" id="{00000000-0008-0000-0000-00000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31" name="Immagine 6030" descr="http://demaco.consob/ArchiflowWeb/images/indicator.gif">
          <a:extLst>
            <a:ext uri="{FF2B5EF4-FFF2-40B4-BE49-F238E27FC236}">
              <a16:creationId xmlns:a16="http://schemas.microsoft.com/office/drawing/2014/main" id="{00000000-0008-0000-0000-00000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32" name="Immagine 6031" descr="http://demaco.consob/ArchiflowWeb/images/indicator.gif">
          <a:extLst>
            <a:ext uri="{FF2B5EF4-FFF2-40B4-BE49-F238E27FC236}">
              <a16:creationId xmlns:a16="http://schemas.microsoft.com/office/drawing/2014/main" id="{00000000-0008-0000-0000-00000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33" name="Immagine 6032" descr="http://demaco.consob/ArchiflowWeb/images/indicator.gif">
          <a:extLst>
            <a:ext uri="{FF2B5EF4-FFF2-40B4-BE49-F238E27FC236}">
              <a16:creationId xmlns:a16="http://schemas.microsoft.com/office/drawing/2014/main" id="{00000000-0008-0000-0000-00000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34" name="Immagine 6033" descr="http://demaco.consob/ArchiflowWeb/images/indicator.gif">
          <a:extLst>
            <a:ext uri="{FF2B5EF4-FFF2-40B4-BE49-F238E27FC236}">
              <a16:creationId xmlns:a16="http://schemas.microsoft.com/office/drawing/2014/main" id="{00000000-0008-0000-0000-00000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35" name="Immagine 6034" descr="http://demaco.consob/ArchiflowWeb/images/indicator.gif">
          <a:extLst>
            <a:ext uri="{FF2B5EF4-FFF2-40B4-BE49-F238E27FC236}">
              <a16:creationId xmlns:a16="http://schemas.microsoft.com/office/drawing/2014/main" id="{00000000-0008-0000-0000-00000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36" name="Immagine 6035" descr="http://demaco.consob/ArchiflowWeb/images/indicator.gif">
          <a:extLst>
            <a:ext uri="{FF2B5EF4-FFF2-40B4-BE49-F238E27FC236}">
              <a16:creationId xmlns:a16="http://schemas.microsoft.com/office/drawing/2014/main" id="{00000000-0008-0000-0000-00000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37" name="Immagine 6036" descr="http://demaco.consob/ArchiflowWeb/images/indicator.gif">
          <a:extLst>
            <a:ext uri="{FF2B5EF4-FFF2-40B4-BE49-F238E27FC236}">
              <a16:creationId xmlns:a16="http://schemas.microsoft.com/office/drawing/2014/main" id="{00000000-0008-0000-0000-00000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38" name="Immagine 6037" descr="http://demaco.consob/ArchiflowWeb/images/indicator.gif">
          <a:extLst>
            <a:ext uri="{FF2B5EF4-FFF2-40B4-BE49-F238E27FC236}">
              <a16:creationId xmlns:a16="http://schemas.microsoft.com/office/drawing/2014/main" id="{00000000-0008-0000-0000-00000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39" name="Immagine 6038" descr="http://demaco.consob/ArchiflowWeb/images/indicator.gif">
          <a:extLst>
            <a:ext uri="{FF2B5EF4-FFF2-40B4-BE49-F238E27FC236}">
              <a16:creationId xmlns:a16="http://schemas.microsoft.com/office/drawing/2014/main" id="{00000000-0008-0000-0000-00001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40" name="Immagine 6039" descr="http://demaco.consob/ArchiflowWeb/images/indicator.gif">
          <a:extLst>
            <a:ext uri="{FF2B5EF4-FFF2-40B4-BE49-F238E27FC236}">
              <a16:creationId xmlns:a16="http://schemas.microsoft.com/office/drawing/2014/main" id="{00000000-0008-0000-0000-00001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41" name="Immagine 6040" descr="http://demaco.consob/ArchiflowWeb/images/indicator.gif">
          <a:extLst>
            <a:ext uri="{FF2B5EF4-FFF2-40B4-BE49-F238E27FC236}">
              <a16:creationId xmlns:a16="http://schemas.microsoft.com/office/drawing/2014/main" id="{00000000-0008-0000-0000-00001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42" name="Immagine 6041" descr="http://demaco.consob/ArchiflowWeb/images/indicator.gif">
          <a:extLst>
            <a:ext uri="{FF2B5EF4-FFF2-40B4-BE49-F238E27FC236}">
              <a16:creationId xmlns:a16="http://schemas.microsoft.com/office/drawing/2014/main" id="{00000000-0008-0000-0000-00001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43" name="Immagine 6042" descr="http://demaco.consob/ArchiflowWeb/images/indicator.gif">
          <a:extLst>
            <a:ext uri="{FF2B5EF4-FFF2-40B4-BE49-F238E27FC236}">
              <a16:creationId xmlns:a16="http://schemas.microsoft.com/office/drawing/2014/main" id="{00000000-0008-0000-0000-00001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44" name="Immagine 6043" descr="http://demaco.consob/ArchiflowWeb/images/indicator.gif">
          <a:extLst>
            <a:ext uri="{FF2B5EF4-FFF2-40B4-BE49-F238E27FC236}">
              <a16:creationId xmlns:a16="http://schemas.microsoft.com/office/drawing/2014/main" id="{00000000-0008-0000-0000-00001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45" name="Immagine 6044" descr="http://demaco.consob/ArchiflowWeb/images/indicator.gif">
          <a:extLst>
            <a:ext uri="{FF2B5EF4-FFF2-40B4-BE49-F238E27FC236}">
              <a16:creationId xmlns:a16="http://schemas.microsoft.com/office/drawing/2014/main" id="{00000000-0008-0000-0000-00001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46" name="Immagine 6045" descr="http://demaco.consob/ArchiflowWeb/images/indicator.gif">
          <a:extLst>
            <a:ext uri="{FF2B5EF4-FFF2-40B4-BE49-F238E27FC236}">
              <a16:creationId xmlns:a16="http://schemas.microsoft.com/office/drawing/2014/main" id="{00000000-0008-0000-0000-00001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47" name="Immagine 6046" descr="http://demaco.consob/ArchiflowWeb/images/indicator.gif">
          <a:extLst>
            <a:ext uri="{FF2B5EF4-FFF2-40B4-BE49-F238E27FC236}">
              <a16:creationId xmlns:a16="http://schemas.microsoft.com/office/drawing/2014/main" id="{00000000-0008-0000-0000-00001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48" name="Immagine 6047" descr="http://demaco.consob/ArchiflowWeb/images/indicator.gif">
          <a:extLst>
            <a:ext uri="{FF2B5EF4-FFF2-40B4-BE49-F238E27FC236}">
              <a16:creationId xmlns:a16="http://schemas.microsoft.com/office/drawing/2014/main" id="{00000000-0008-0000-0000-00001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49" name="Immagine 6048" descr="http://demaco.consob/ArchiflowWeb/images/indicator.gif">
          <a:extLst>
            <a:ext uri="{FF2B5EF4-FFF2-40B4-BE49-F238E27FC236}">
              <a16:creationId xmlns:a16="http://schemas.microsoft.com/office/drawing/2014/main" id="{00000000-0008-0000-0000-00001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50" name="Immagine 6049" descr="http://demaco.consob/ArchiflowWeb/images/indicator.gif">
          <a:extLst>
            <a:ext uri="{FF2B5EF4-FFF2-40B4-BE49-F238E27FC236}">
              <a16:creationId xmlns:a16="http://schemas.microsoft.com/office/drawing/2014/main" id="{00000000-0008-0000-0000-00001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51" name="Immagine 6050" descr="http://demaco.consob/ArchiflowWeb/images/indicator.gif">
          <a:extLst>
            <a:ext uri="{FF2B5EF4-FFF2-40B4-BE49-F238E27FC236}">
              <a16:creationId xmlns:a16="http://schemas.microsoft.com/office/drawing/2014/main" id="{00000000-0008-0000-0000-00001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52" name="Immagine 6051" descr="http://demaco.consob/ArchiflowWeb/images/indicator.gif">
          <a:extLst>
            <a:ext uri="{FF2B5EF4-FFF2-40B4-BE49-F238E27FC236}">
              <a16:creationId xmlns:a16="http://schemas.microsoft.com/office/drawing/2014/main" id="{00000000-0008-0000-0000-00001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53" name="Immagine 6052" descr="http://demaco.consob/ArchiflowWeb/images/indicator.gif">
          <a:extLst>
            <a:ext uri="{FF2B5EF4-FFF2-40B4-BE49-F238E27FC236}">
              <a16:creationId xmlns:a16="http://schemas.microsoft.com/office/drawing/2014/main" id="{00000000-0008-0000-0000-00001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54" name="Immagine 6053" descr="http://demaco.consob/ArchiflowWeb/images/indicator.gif">
          <a:extLst>
            <a:ext uri="{FF2B5EF4-FFF2-40B4-BE49-F238E27FC236}">
              <a16:creationId xmlns:a16="http://schemas.microsoft.com/office/drawing/2014/main" id="{00000000-0008-0000-0000-00001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55" name="Immagine 6054" descr="http://demaco.consob/ArchiflowWeb/images/indicator.gif">
          <a:extLst>
            <a:ext uri="{FF2B5EF4-FFF2-40B4-BE49-F238E27FC236}">
              <a16:creationId xmlns:a16="http://schemas.microsoft.com/office/drawing/2014/main" id="{00000000-0008-0000-0000-00002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56" name="Immagine 6055" descr="http://demaco.consob/ArchiflowWeb/images/indicator.gif">
          <a:extLst>
            <a:ext uri="{FF2B5EF4-FFF2-40B4-BE49-F238E27FC236}">
              <a16:creationId xmlns:a16="http://schemas.microsoft.com/office/drawing/2014/main" id="{00000000-0008-0000-0000-00002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57" name="Immagine 6056" descr="http://demaco.consob/ArchiflowWeb/images/indicator.gif">
          <a:extLst>
            <a:ext uri="{FF2B5EF4-FFF2-40B4-BE49-F238E27FC236}">
              <a16:creationId xmlns:a16="http://schemas.microsoft.com/office/drawing/2014/main" id="{00000000-0008-0000-0000-00002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58" name="Immagine 6057" descr="http://demaco.consob/ArchiflowWeb/images/indicator.gif">
          <a:extLst>
            <a:ext uri="{FF2B5EF4-FFF2-40B4-BE49-F238E27FC236}">
              <a16:creationId xmlns:a16="http://schemas.microsoft.com/office/drawing/2014/main" id="{00000000-0008-0000-0000-00002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59" name="Immagine 6058" descr="http://demaco.consob/ArchiflowWeb/images/indicator.gif">
          <a:extLst>
            <a:ext uri="{FF2B5EF4-FFF2-40B4-BE49-F238E27FC236}">
              <a16:creationId xmlns:a16="http://schemas.microsoft.com/office/drawing/2014/main" id="{00000000-0008-0000-0000-00002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60" name="Immagine 6059" descr="http://demaco.consob/ArchiflowWeb/images/indicator.gif">
          <a:extLst>
            <a:ext uri="{FF2B5EF4-FFF2-40B4-BE49-F238E27FC236}">
              <a16:creationId xmlns:a16="http://schemas.microsoft.com/office/drawing/2014/main" id="{00000000-0008-0000-0000-00002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61" name="Immagine 6060" descr="http://demaco.consob/ArchiflowWeb/images/indicator.gif">
          <a:extLst>
            <a:ext uri="{FF2B5EF4-FFF2-40B4-BE49-F238E27FC236}">
              <a16:creationId xmlns:a16="http://schemas.microsoft.com/office/drawing/2014/main" id="{00000000-0008-0000-0000-00002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62" name="Immagine 6061" descr="http://demaco.consob/ArchiflowWeb/images/indicator.gif">
          <a:extLst>
            <a:ext uri="{FF2B5EF4-FFF2-40B4-BE49-F238E27FC236}">
              <a16:creationId xmlns:a16="http://schemas.microsoft.com/office/drawing/2014/main" id="{00000000-0008-0000-0000-00002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63" name="Immagine 6062" descr="http://demaco.consob/ArchiflowWeb/images/indicator.gif">
          <a:extLst>
            <a:ext uri="{FF2B5EF4-FFF2-40B4-BE49-F238E27FC236}">
              <a16:creationId xmlns:a16="http://schemas.microsoft.com/office/drawing/2014/main" id="{00000000-0008-0000-0000-00002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64" name="Immagine 6063" descr="http://demaco.consob/ArchiflowWeb/images/indicator.gif">
          <a:extLst>
            <a:ext uri="{FF2B5EF4-FFF2-40B4-BE49-F238E27FC236}">
              <a16:creationId xmlns:a16="http://schemas.microsoft.com/office/drawing/2014/main" id="{00000000-0008-0000-0000-00002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65" name="Immagine 6064" descr="http://demaco.consob/ArchiflowWeb/images/indicator.gif">
          <a:extLst>
            <a:ext uri="{FF2B5EF4-FFF2-40B4-BE49-F238E27FC236}">
              <a16:creationId xmlns:a16="http://schemas.microsoft.com/office/drawing/2014/main" id="{00000000-0008-0000-0000-00002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66" name="Immagine 6065" descr="http://demaco.consob/ArchiflowWeb/images/indicator.gif">
          <a:extLst>
            <a:ext uri="{FF2B5EF4-FFF2-40B4-BE49-F238E27FC236}">
              <a16:creationId xmlns:a16="http://schemas.microsoft.com/office/drawing/2014/main" id="{00000000-0008-0000-0000-00002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67" name="Immagine 6066" descr="http://demaco.consob/ArchiflowWeb/images/indicator.gif">
          <a:extLst>
            <a:ext uri="{FF2B5EF4-FFF2-40B4-BE49-F238E27FC236}">
              <a16:creationId xmlns:a16="http://schemas.microsoft.com/office/drawing/2014/main" id="{00000000-0008-0000-0000-00002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68" name="Immagine 6067" descr="http://demaco.consob/ArchiflowWeb/images/indicator.gif">
          <a:extLst>
            <a:ext uri="{FF2B5EF4-FFF2-40B4-BE49-F238E27FC236}">
              <a16:creationId xmlns:a16="http://schemas.microsoft.com/office/drawing/2014/main" id="{00000000-0008-0000-0000-00002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69" name="Immagine 6068" descr="http://demaco.consob/ArchiflowWeb/images/indicator.gif">
          <a:extLst>
            <a:ext uri="{FF2B5EF4-FFF2-40B4-BE49-F238E27FC236}">
              <a16:creationId xmlns:a16="http://schemas.microsoft.com/office/drawing/2014/main" id="{00000000-0008-0000-0000-00002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70" name="Immagine 6069" descr="http://demaco.consob/ArchiflowWeb/images/indicator.gif">
          <a:extLst>
            <a:ext uri="{FF2B5EF4-FFF2-40B4-BE49-F238E27FC236}">
              <a16:creationId xmlns:a16="http://schemas.microsoft.com/office/drawing/2014/main" id="{00000000-0008-0000-0000-00002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71" name="Immagine 6070" descr="http://demaco.consob/ArchiflowWeb/images/indicator.gif">
          <a:extLst>
            <a:ext uri="{FF2B5EF4-FFF2-40B4-BE49-F238E27FC236}">
              <a16:creationId xmlns:a16="http://schemas.microsoft.com/office/drawing/2014/main" id="{00000000-0008-0000-0000-00003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72" name="Immagine 6071" descr="http://demaco.consob/ArchiflowWeb/images/indicator.gif">
          <a:extLst>
            <a:ext uri="{FF2B5EF4-FFF2-40B4-BE49-F238E27FC236}">
              <a16:creationId xmlns:a16="http://schemas.microsoft.com/office/drawing/2014/main" id="{00000000-0008-0000-0000-00003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73" name="Immagine 6072" descr="http://demaco.consob/ArchiflowWeb/images/indicator.gif">
          <a:extLst>
            <a:ext uri="{FF2B5EF4-FFF2-40B4-BE49-F238E27FC236}">
              <a16:creationId xmlns:a16="http://schemas.microsoft.com/office/drawing/2014/main" id="{00000000-0008-0000-0000-00003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74" name="Immagine 6073" descr="http://demaco.consob/ArchiflowWeb/images/indicator.gif">
          <a:extLst>
            <a:ext uri="{FF2B5EF4-FFF2-40B4-BE49-F238E27FC236}">
              <a16:creationId xmlns:a16="http://schemas.microsoft.com/office/drawing/2014/main" id="{00000000-0008-0000-0000-00003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75" name="Immagine 6074" descr="http://demaco.consob/ArchiflowWeb/images/indicator.gif">
          <a:extLst>
            <a:ext uri="{FF2B5EF4-FFF2-40B4-BE49-F238E27FC236}">
              <a16:creationId xmlns:a16="http://schemas.microsoft.com/office/drawing/2014/main" id="{00000000-0008-0000-0000-00003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76" name="Immagine 6075" descr="http://demaco.consob/ArchiflowWeb/images/indicator.gif">
          <a:extLst>
            <a:ext uri="{FF2B5EF4-FFF2-40B4-BE49-F238E27FC236}">
              <a16:creationId xmlns:a16="http://schemas.microsoft.com/office/drawing/2014/main" id="{00000000-0008-0000-0000-00003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77" name="Immagine 6076" descr="http://demaco.consob/ArchiflowWeb/images/indicator.gif">
          <a:extLst>
            <a:ext uri="{FF2B5EF4-FFF2-40B4-BE49-F238E27FC236}">
              <a16:creationId xmlns:a16="http://schemas.microsoft.com/office/drawing/2014/main" id="{00000000-0008-0000-0000-00003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78" name="Immagine 6077" descr="http://demaco.consob/ArchiflowWeb/images/indicator.gif">
          <a:extLst>
            <a:ext uri="{FF2B5EF4-FFF2-40B4-BE49-F238E27FC236}">
              <a16:creationId xmlns:a16="http://schemas.microsoft.com/office/drawing/2014/main" id="{00000000-0008-0000-0000-00003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79" name="Immagine 6078" descr="http://demaco.consob/ArchiflowWeb/images/indicator.gif">
          <a:extLst>
            <a:ext uri="{FF2B5EF4-FFF2-40B4-BE49-F238E27FC236}">
              <a16:creationId xmlns:a16="http://schemas.microsoft.com/office/drawing/2014/main" id="{00000000-0008-0000-0000-00003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0" name="Immagine 6079" descr="http://demaco.consob/ArchiflowWeb/images/indicator.gif">
          <a:extLst>
            <a:ext uri="{FF2B5EF4-FFF2-40B4-BE49-F238E27FC236}">
              <a16:creationId xmlns:a16="http://schemas.microsoft.com/office/drawing/2014/main" id="{00000000-0008-0000-0000-00003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1" name="Immagine 6080" descr="http://demaco.consob/ArchiflowWeb/images/indicator.gif">
          <a:extLst>
            <a:ext uri="{FF2B5EF4-FFF2-40B4-BE49-F238E27FC236}">
              <a16:creationId xmlns:a16="http://schemas.microsoft.com/office/drawing/2014/main" id="{00000000-0008-0000-0000-00003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2" name="Immagine 6081" descr="http://demaco.consob/ArchiflowWeb/images/indicator.gif">
          <a:extLst>
            <a:ext uri="{FF2B5EF4-FFF2-40B4-BE49-F238E27FC236}">
              <a16:creationId xmlns:a16="http://schemas.microsoft.com/office/drawing/2014/main" id="{00000000-0008-0000-0000-00003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3" name="Immagine 6082" descr="http://demaco.consob/ArchiflowWeb/images/indicator.gif">
          <a:extLst>
            <a:ext uri="{FF2B5EF4-FFF2-40B4-BE49-F238E27FC236}">
              <a16:creationId xmlns:a16="http://schemas.microsoft.com/office/drawing/2014/main" id="{00000000-0008-0000-0000-00003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4" name="Immagine 6083" descr="http://demaco.consob/ArchiflowWeb/images/indicator.gif">
          <a:extLst>
            <a:ext uri="{FF2B5EF4-FFF2-40B4-BE49-F238E27FC236}">
              <a16:creationId xmlns:a16="http://schemas.microsoft.com/office/drawing/2014/main" id="{00000000-0008-0000-0000-00003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5" name="Immagine 6084" descr="http://demaco.consob/ArchiflowWeb/images/indicator.gif">
          <a:extLst>
            <a:ext uri="{FF2B5EF4-FFF2-40B4-BE49-F238E27FC236}">
              <a16:creationId xmlns:a16="http://schemas.microsoft.com/office/drawing/2014/main" id="{00000000-0008-0000-0000-00003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6" name="Immagine 6085" descr="http://demaco.consob/ArchiflowWeb/images/indicator.gif">
          <a:extLst>
            <a:ext uri="{FF2B5EF4-FFF2-40B4-BE49-F238E27FC236}">
              <a16:creationId xmlns:a16="http://schemas.microsoft.com/office/drawing/2014/main" id="{00000000-0008-0000-0000-00003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7" name="Immagine 6086" descr="http://demaco.consob/ArchiflowWeb/images/indicator.gif">
          <a:extLst>
            <a:ext uri="{FF2B5EF4-FFF2-40B4-BE49-F238E27FC236}">
              <a16:creationId xmlns:a16="http://schemas.microsoft.com/office/drawing/2014/main" id="{00000000-0008-0000-0000-00004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8" name="Immagine 6087" descr="http://demaco.consob/ArchiflowWeb/images/indicator.gif">
          <a:extLst>
            <a:ext uri="{FF2B5EF4-FFF2-40B4-BE49-F238E27FC236}">
              <a16:creationId xmlns:a16="http://schemas.microsoft.com/office/drawing/2014/main" id="{00000000-0008-0000-0000-00004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89" name="Immagine 6088" descr="http://demaco.consob/ArchiflowWeb/images/indicator.gif">
          <a:extLst>
            <a:ext uri="{FF2B5EF4-FFF2-40B4-BE49-F238E27FC236}">
              <a16:creationId xmlns:a16="http://schemas.microsoft.com/office/drawing/2014/main" id="{00000000-0008-0000-0000-00004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90" name="Immagine 6089" descr="http://demaco.consob/ArchiflowWeb/images/indicator.gif">
          <a:extLst>
            <a:ext uri="{FF2B5EF4-FFF2-40B4-BE49-F238E27FC236}">
              <a16:creationId xmlns:a16="http://schemas.microsoft.com/office/drawing/2014/main" id="{00000000-0008-0000-0000-00004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91" name="Immagine 6090" descr="http://demaco.consob/ArchiflowWeb/images/indicator.gif">
          <a:extLst>
            <a:ext uri="{FF2B5EF4-FFF2-40B4-BE49-F238E27FC236}">
              <a16:creationId xmlns:a16="http://schemas.microsoft.com/office/drawing/2014/main" id="{00000000-0008-0000-0000-00004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92" name="Immagine 6091" descr="http://demaco.consob/ArchiflowWeb/images/indicator.gif">
          <a:extLst>
            <a:ext uri="{FF2B5EF4-FFF2-40B4-BE49-F238E27FC236}">
              <a16:creationId xmlns:a16="http://schemas.microsoft.com/office/drawing/2014/main" id="{00000000-0008-0000-0000-00004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93" name="Immagine 6092" descr="http://demaco.consob/ArchiflowWeb/images/indicator.gif">
          <a:extLst>
            <a:ext uri="{FF2B5EF4-FFF2-40B4-BE49-F238E27FC236}">
              <a16:creationId xmlns:a16="http://schemas.microsoft.com/office/drawing/2014/main" id="{00000000-0008-0000-0000-00004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94" name="Immagine 6093" descr="http://demaco.consob/ArchiflowWeb/images/indicator.gif">
          <a:extLst>
            <a:ext uri="{FF2B5EF4-FFF2-40B4-BE49-F238E27FC236}">
              <a16:creationId xmlns:a16="http://schemas.microsoft.com/office/drawing/2014/main" id="{00000000-0008-0000-0000-00004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95" name="Immagine 6094" descr="http://demaco.consob/ArchiflowWeb/images/indicator.gif">
          <a:extLst>
            <a:ext uri="{FF2B5EF4-FFF2-40B4-BE49-F238E27FC236}">
              <a16:creationId xmlns:a16="http://schemas.microsoft.com/office/drawing/2014/main" id="{00000000-0008-0000-0000-00004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96" name="Immagine 6095" descr="http://demaco.consob/ArchiflowWeb/images/indicator.gif">
          <a:extLst>
            <a:ext uri="{FF2B5EF4-FFF2-40B4-BE49-F238E27FC236}">
              <a16:creationId xmlns:a16="http://schemas.microsoft.com/office/drawing/2014/main" id="{00000000-0008-0000-0000-00004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97" name="Immagine 6096" descr="http://demaco.consob/ArchiflowWeb/images/indicator.gif">
          <a:extLst>
            <a:ext uri="{FF2B5EF4-FFF2-40B4-BE49-F238E27FC236}">
              <a16:creationId xmlns:a16="http://schemas.microsoft.com/office/drawing/2014/main" id="{00000000-0008-0000-0000-00004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98" name="Immagine 6097" descr="http://demaco.consob/ArchiflowWeb/images/indicator.gif">
          <a:extLst>
            <a:ext uri="{FF2B5EF4-FFF2-40B4-BE49-F238E27FC236}">
              <a16:creationId xmlns:a16="http://schemas.microsoft.com/office/drawing/2014/main" id="{00000000-0008-0000-0000-00004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099" name="Immagine 6098" descr="http://demaco.consob/ArchiflowWeb/images/indicator.gif">
          <a:extLst>
            <a:ext uri="{FF2B5EF4-FFF2-40B4-BE49-F238E27FC236}">
              <a16:creationId xmlns:a16="http://schemas.microsoft.com/office/drawing/2014/main" id="{00000000-0008-0000-0000-00004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00" name="Immagine 6099" descr="http://demaco.consob/ArchiflowWeb/images/indicator.gif">
          <a:extLst>
            <a:ext uri="{FF2B5EF4-FFF2-40B4-BE49-F238E27FC236}">
              <a16:creationId xmlns:a16="http://schemas.microsoft.com/office/drawing/2014/main" id="{00000000-0008-0000-0000-00004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01" name="Immagine 6100" descr="http://demaco.consob/ArchiflowWeb/images/indicator.gif">
          <a:extLst>
            <a:ext uri="{FF2B5EF4-FFF2-40B4-BE49-F238E27FC236}">
              <a16:creationId xmlns:a16="http://schemas.microsoft.com/office/drawing/2014/main" id="{00000000-0008-0000-0000-00004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02" name="Immagine 6101" descr="http://demaco.consob/ArchiflowWeb/images/indicator.gif">
          <a:extLst>
            <a:ext uri="{FF2B5EF4-FFF2-40B4-BE49-F238E27FC236}">
              <a16:creationId xmlns:a16="http://schemas.microsoft.com/office/drawing/2014/main" id="{00000000-0008-0000-0000-00004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03" name="Immagine 6102" descr="http://demaco.consob/ArchiflowWeb/images/indicator.gif">
          <a:extLst>
            <a:ext uri="{FF2B5EF4-FFF2-40B4-BE49-F238E27FC236}">
              <a16:creationId xmlns:a16="http://schemas.microsoft.com/office/drawing/2014/main" id="{00000000-0008-0000-0000-00005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04" name="Immagine 6103" descr="http://demaco.consob/ArchiflowWeb/images/indicator.gif">
          <a:extLst>
            <a:ext uri="{FF2B5EF4-FFF2-40B4-BE49-F238E27FC236}">
              <a16:creationId xmlns:a16="http://schemas.microsoft.com/office/drawing/2014/main" id="{00000000-0008-0000-0000-00005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05" name="Immagine 6104" descr="http://demaco.consob/ArchiflowWeb/images/indicator.gif">
          <a:extLst>
            <a:ext uri="{FF2B5EF4-FFF2-40B4-BE49-F238E27FC236}">
              <a16:creationId xmlns:a16="http://schemas.microsoft.com/office/drawing/2014/main" id="{00000000-0008-0000-0000-00005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06" name="Immagine 6105" descr="http://demaco.consob/ArchiflowWeb/images/indicator.gif">
          <a:extLst>
            <a:ext uri="{FF2B5EF4-FFF2-40B4-BE49-F238E27FC236}">
              <a16:creationId xmlns:a16="http://schemas.microsoft.com/office/drawing/2014/main" id="{00000000-0008-0000-0000-00005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07" name="Immagine 6106" descr="http://demaco.consob/ArchiflowWeb/images/indicator.gif">
          <a:extLst>
            <a:ext uri="{FF2B5EF4-FFF2-40B4-BE49-F238E27FC236}">
              <a16:creationId xmlns:a16="http://schemas.microsoft.com/office/drawing/2014/main" id="{00000000-0008-0000-0000-00005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08" name="Immagine 6107" descr="http://demaco.consob/ArchiflowWeb/images/indicator.gif">
          <a:extLst>
            <a:ext uri="{FF2B5EF4-FFF2-40B4-BE49-F238E27FC236}">
              <a16:creationId xmlns:a16="http://schemas.microsoft.com/office/drawing/2014/main" id="{00000000-0008-0000-0000-00005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09" name="Immagine 6108" descr="http://demaco.consob/ArchiflowWeb/images/indicator.gif">
          <a:extLst>
            <a:ext uri="{FF2B5EF4-FFF2-40B4-BE49-F238E27FC236}">
              <a16:creationId xmlns:a16="http://schemas.microsoft.com/office/drawing/2014/main" id="{00000000-0008-0000-0000-00005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10" name="Immagine 6109" descr="http://demaco.consob/ArchiflowWeb/images/indicator.gif">
          <a:extLst>
            <a:ext uri="{FF2B5EF4-FFF2-40B4-BE49-F238E27FC236}">
              <a16:creationId xmlns:a16="http://schemas.microsoft.com/office/drawing/2014/main" id="{00000000-0008-0000-0000-00005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11" name="Immagine 6110" descr="http://demaco.consob/ArchiflowWeb/images/indicator.gif">
          <a:extLst>
            <a:ext uri="{FF2B5EF4-FFF2-40B4-BE49-F238E27FC236}">
              <a16:creationId xmlns:a16="http://schemas.microsoft.com/office/drawing/2014/main" id="{00000000-0008-0000-0000-00005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12" name="Immagine 6111" descr="http://demaco.consob/ArchiflowWeb/images/indicator.gif">
          <a:extLst>
            <a:ext uri="{FF2B5EF4-FFF2-40B4-BE49-F238E27FC236}">
              <a16:creationId xmlns:a16="http://schemas.microsoft.com/office/drawing/2014/main" id="{00000000-0008-0000-0000-00005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13" name="Immagine 6112" descr="http://demaco.consob/ArchiflowWeb/images/indicator.gif">
          <a:extLst>
            <a:ext uri="{FF2B5EF4-FFF2-40B4-BE49-F238E27FC236}">
              <a16:creationId xmlns:a16="http://schemas.microsoft.com/office/drawing/2014/main" id="{00000000-0008-0000-0000-00005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14" name="Immagine 6113" descr="http://demaco.consob/ArchiflowWeb/images/indicator.gif">
          <a:extLst>
            <a:ext uri="{FF2B5EF4-FFF2-40B4-BE49-F238E27FC236}">
              <a16:creationId xmlns:a16="http://schemas.microsoft.com/office/drawing/2014/main" id="{00000000-0008-0000-0000-00005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15" name="Immagine 6114" descr="http://demaco.consob/ArchiflowWeb/images/indicator.gif">
          <a:extLst>
            <a:ext uri="{FF2B5EF4-FFF2-40B4-BE49-F238E27FC236}">
              <a16:creationId xmlns:a16="http://schemas.microsoft.com/office/drawing/2014/main" id="{00000000-0008-0000-0000-00005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16" name="Immagine 6115" descr="http://demaco.consob/ArchiflowWeb/images/indicator.gif">
          <a:extLst>
            <a:ext uri="{FF2B5EF4-FFF2-40B4-BE49-F238E27FC236}">
              <a16:creationId xmlns:a16="http://schemas.microsoft.com/office/drawing/2014/main" id="{00000000-0008-0000-0000-00005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17" name="Immagine 6116" descr="http://demaco.consob/ArchiflowWeb/images/indicator.gif">
          <a:extLst>
            <a:ext uri="{FF2B5EF4-FFF2-40B4-BE49-F238E27FC236}">
              <a16:creationId xmlns:a16="http://schemas.microsoft.com/office/drawing/2014/main" id="{00000000-0008-0000-0000-00005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18" name="Immagine 6117" descr="http://demaco.consob/ArchiflowWeb/images/indicator.gif">
          <a:extLst>
            <a:ext uri="{FF2B5EF4-FFF2-40B4-BE49-F238E27FC236}">
              <a16:creationId xmlns:a16="http://schemas.microsoft.com/office/drawing/2014/main" id="{00000000-0008-0000-0000-00005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19" name="Immagine 6118" descr="http://demaco.consob/ArchiflowWeb/images/indicator.gif">
          <a:extLst>
            <a:ext uri="{FF2B5EF4-FFF2-40B4-BE49-F238E27FC236}">
              <a16:creationId xmlns:a16="http://schemas.microsoft.com/office/drawing/2014/main" id="{00000000-0008-0000-0000-00006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20" name="Immagine 6119" descr="http://demaco.consob/ArchiflowWeb/images/indicator.gif">
          <a:extLst>
            <a:ext uri="{FF2B5EF4-FFF2-40B4-BE49-F238E27FC236}">
              <a16:creationId xmlns:a16="http://schemas.microsoft.com/office/drawing/2014/main" id="{00000000-0008-0000-0000-00006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21" name="Immagine 6120" descr="http://demaco.consob/ArchiflowWeb/images/indicator.gif">
          <a:extLst>
            <a:ext uri="{FF2B5EF4-FFF2-40B4-BE49-F238E27FC236}">
              <a16:creationId xmlns:a16="http://schemas.microsoft.com/office/drawing/2014/main" id="{00000000-0008-0000-0000-00006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22" name="Immagine 6121" descr="http://demaco.consob/ArchiflowWeb/images/indicator.gif">
          <a:extLst>
            <a:ext uri="{FF2B5EF4-FFF2-40B4-BE49-F238E27FC236}">
              <a16:creationId xmlns:a16="http://schemas.microsoft.com/office/drawing/2014/main" id="{00000000-0008-0000-0000-00006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23" name="Immagine 6122" descr="http://demaco.consob/ArchiflowWeb/images/indicator.gif">
          <a:extLst>
            <a:ext uri="{FF2B5EF4-FFF2-40B4-BE49-F238E27FC236}">
              <a16:creationId xmlns:a16="http://schemas.microsoft.com/office/drawing/2014/main" id="{00000000-0008-0000-0000-00006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24" name="Immagine 6123" descr="http://demaco.consob/ArchiflowWeb/images/indicator.gif">
          <a:extLst>
            <a:ext uri="{FF2B5EF4-FFF2-40B4-BE49-F238E27FC236}">
              <a16:creationId xmlns:a16="http://schemas.microsoft.com/office/drawing/2014/main" id="{00000000-0008-0000-0000-00006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25" name="Immagine 6124" descr="http://demaco.consob/ArchiflowWeb/images/indicator.gif">
          <a:extLst>
            <a:ext uri="{FF2B5EF4-FFF2-40B4-BE49-F238E27FC236}">
              <a16:creationId xmlns:a16="http://schemas.microsoft.com/office/drawing/2014/main" id="{00000000-0008-0000-0000-00006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26" name="Immagine 6125" descr="http://demaco.consob/ArchiflowWeb/images/indicator.gif">
          <a:extLst>
            <a:ext uri="{FF2B5EF4-FFF2-40B4-BE49-F238E27FC236}">
              <a16:creationId xmlns:a16="http://schemas.microsoft.com/office/drawing/2014/main" id="{00000000-0008-0000-0000-00006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27" name="Immagine 6126" descr="http://demaco.consob/ArchiflowWeb/images/indicator.gif">
          <a:extLst>
            <a:ext uri="{FF2B5EF4-FFF2-40B4-BE49-F238E27FC236}">
              <a16:creationId xmlns:a16="http://schemas.microsoft.com/office/drawing/2014/main" id="{00000000-0008-0000-0000-00006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28" name="Immagine 6127" descr="http://demaco.consob/ArchiflowWeb/images/indicator.gif">
          <a:extLst>
            <a:ext uri="{FF2B5EF4-FFF2-40B4-BE49-F238E27FC236}">
              <a16:creationId xmlns:a16="http://schemas.microsoft.com/office/drawing/2014/main" id="{00000000-0008-0000-0000-00006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29" name="Immagine 6128" descr="http://demaco.consob/ArchiflowWeb/images/indicator.gif">
          <a:extLst>
            <a:ext uri="{FF2B5EF4-FFF2-40B4-BE49-F238E27FC236}">
              <a16:creationId xmlns:a16="http://schemas.microsoft.com/office/drawing/2014/main" id="{00000000-0008-0000-0000-00006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0" name="Immagine 6129" descr="http://demaco.consob/ArchiflowWeb/images/indicator.gif">
          <a:extLst>
            <a:ext uri="{FF2B5EF4-FFF2-40B4-BE49-F238E27FC236}">
              <a16:creationId xmlns:a16="http://schemas.microsoft.com/office/drawing/2014/main" id="{00000000-0008-0000-0000-00006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1" name="Immagine 6130" descr="http://demaco.consob/ArchiflowWeb/images/indicator.gif">
          <a:extLst>
            <a:ext uri="{FF2B5EF4-FFF2-40B4-BE49-F238E27FC236}">
              <a16:creationId xmlns:a16="http://schemas.microsoft.com/office/drawing/2014/main" id="{00000000-0008-0000-0000-00006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2" name="Immagine 6131" descr="http://demaco.consob/ArchiflowWeb/images/indicator.gif">
          <a:extLst>
            <a:ext uri="{FF2B5EF4-FFF2-40B4-BE49-F238E27FC236}">
              <a16:creationId xmlns:a16="http://schemas.microsoft.com/office/drawing/2014/main" id="{00000000-0008-0000-0000-00006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3" name="Immagine 6132" descr="http://demaco.consob/ArchiflowWeb/images/indicator.gif">
          <a:extLst>
            <a:ext uri="{FF2B5EF4-FFF2-40B4-BE49-F238E27FC236}">
              <a16:creationId xmlns:a16="http://schemas.microsoft.com/office/drawing/2014/main" id="{00000000-0008-0000-0000-00006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4" name="Immagine 6133" descr="http://demaco.consob/ArchiflowWeb/images/indicator.gif">
          <a:extLst>
            <a:ext uri="{FF2B5EF4-FFF2-40B4-BE49-F238E27FC236}">
              <a16:creationId xmlns:a16="http://schemas.microsoft.com/office/drawing/2014/main" id="{00000000-0008-0000-0000-00006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5" name="Immagine 6134" descr="http://demaco.consob/ArchiflowWeb/images/indicator.gif">
          <a:extLst>
            <a:ext uri="{FF2B5EF4-FFF2-40B4-BE49-F238E27FC236}">
              <a16:creationId xmlns:a16="http://schemas.microsoft.com/office/drawing/2014/main" id="{00000000-0008-0000-0000-00007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6" name="Immagine 6135" descr="http://demaco.consob/ArchiflowWeb/images/indicator.gif">
          <a:extLst>
            <a:ext uri="{FF2B5EF4-FFF2-40B4-BE49-F238E27FC236}">
              <a16:creationId xmlns:a16="http://schemas.microsoft.com/office/drawing/2014/main" id="{00000000-0008-0000-0000-00007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7" name="Immagine 6136" descr="http://demaco.consob/ArchiflowWeb/images/indicator.gif">
          <a:extLst>
            <a:ext uri="{FF2B5EF4-FFF2-40B4-BE49-F238E27FC236}">
              <a16:creationId xmlns:a16="http://schemas.microsoft.com/office/drawing/2014/main" id="{00000000-0008-0000-0000-00007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8" name="Immagine 6137" descr="http://demaco.consob/ArchiflowWeb/images/indicator.gif">
          <a:extLst>
            <a:ext uri="{FF2B5EF4-FFF2-40B4-BE49-F238E27FC236}">
              <a16:creationId xmlns:a16="http://schemas.microsoft.com/office/drawing/2014/main" id="{00000000-0008-0000-0000-00007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39" name="Immagine 6138" descr="http://demaco.consob/ArchiflowWeb/images/indicator.gif">
          <a:extLst>
            <a:ext uri="{FF2B5EF4-FFF2-40B4-BE49-F238E27FC236}">
              <a16:creationId xmlns:a16="http://schemas.microsoft.com/office/drawing/2014/main" id="{00000000-0008-0000-0000-00007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0" name="Immagine 6139" descr="http://demaco.consob/ArchiflowWeb/images/indicator.gif">
          <a:extLst>
            <a:ext uri="{FF2B5EF4-FFF2-40B4-BE49-F238E27FC236}">
              <a16:creationId xmlns:a16="http://schemas.microsoft.com/office/drawing/2014/main" id="{00000000-0008-0000-0000-00007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1" name="Immagine 6140" descr="http://demaco.consob/ArchiflowWeb/images/indicator.gif">
          <a:extLst>
            <a:ext uri="{FF2B5EF4-FFF2-40B4-BE49-F238E27FC236}">
              <a16:creationId xmlns:a16="http://schemas.microsoft.com/office/drawing/2014/main" id="{00000000-0008-0000-0000-00007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2" name="Immagine 6141" descr="http://demaco.consob/ArchiflowWeb/images/indicator.gif">
          <a:extLst>
            <a:ext uri="{FF2B5EF4-FFF2-40B4-BE49-F238E27FC236}">
              <a16:creationId xmlns:a16="http://schemas.microsoft.com/office/drawing/2014/main" id="{00000000-0008-0000-0000-00007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3" name="Immagine 6142" descr="http://demaco.consob/ArchiflowWeb/images/indicator.gif">
          <a:extLst>
            <a:ext uri="{FF2B5EF4-FFF2-40B4-BE49-F238E27FC236}">
              <a16:creationId xmlns:a16="http://schemas.microsoft.com/office/drawing/2014/main" id="{00000000-0008-0000-0000-00007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4" name="Immagine 6143" descr="http://demaco.consob/ArchiflowWeb/images/indicator.gif">
          <a:extLst>
            <a:ext uri="{FF2B5EF4-FFF2-40B4-BE49-F238E27FC236}">
              <a16:creationId xmlns:a16="http://schemas.microsoft.com/office/drawing/2014/main" id="{00000000-0008-0000-0000-00007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5" name="Immagine 6144" descr="http://demaco.consob/ArchiflowWeb/images/indicator.gif">
          <a:extLst>
            <a:ext uri="{FF2B5EF4-FFF2-40B4-BE49-F238E27FC236}">
              <a16:creationId xmlns:a16="http://schemas.microsoft.com/office/drawing/2014/main" id="{00000000-0008-0000-0000-00007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6" name="Immagine 6145" descr="http://demaco.consob/ArchiflowWeb/images/indicator.gif">
          <a:extLst>
            <a:ext uri="{FF2B5EF4-FFF2-40B4-BE49-F238E27FC236}">
              <a16:creationId xmlns:a16="http://schemas.microsoft.com/office/drawing/2014/main" id="{00000000-0008-0000-0000-00007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7" name="Immagine 6146" descr="http://demaco.consob/ArchiflowWeb/images/indicator.gif">
          <a:extLst>
            <a:ext uri="{FF2B5EF4-FFF2-40B4-BE49-F238E27FC236}">
              <a16:creationId xmlns:a16="http://schemas.microsoft.com/office/drawing/2014/main" id="{00000000-0008-0000-0000-00007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48" name="Immagine 6147" descr="http://demaco.consob/ArchiflowWeb/images/indicator.gif">
          <a:extLst>
            <a:ext uri="{FF2B5EF4-FFF2-40B4-BE49-F238E27FC236}">
              <a16:creationId xmlns:a16="http://schemas.microsoft.com/office/drawing/2014/main" id="{00000000-0008-0000-0000-00007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49" name="Immagine 6148" descr="http://demaco.consob/ArchiflowWeb/images/indicator.gif">
          <a:extLst>
            <a:ext uri="{FF2B5EF4-FFF2-40B4-BE49-F238E27FC236}">
              <a16:creationId xmlns:a16="http://schemas.microsoft.com/office/drawing/2014/main" id="{00000000-0008-0000-0000-00007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50" name="Immagine 6149" descr="http://demaco.consob/ArchiflowWeb/images/indicator.gif">
          <a:extLst>
            <a:ext uri="{FF2B5EF4-FFF2-40B4-BE49-F238E27FC236}">
              <a16:creationId xmlns:a16="http://schemas.microsoft.com/office/drawing/2014/main" id="{00000000-0008-0000-0000-00007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51" name="Immagine 6150" descr="http://demaco.consob/ArchiflowWeb/images/indicator.gif">
          <a:extLst>
            <a:ext uri="{FF2B5EF4-FFF2-40B4-BE49-F238E27FC236}">
              <a16:creationId xmlns:a16="http://schemas.microsoft.com/office/drawing/2014/main" id="{00000000-0008-0000-0000-00008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52" name="Immagine 6151" descr="http://demaco.consob/ArchiflowWeb/images/indicator.gif">
          <a:extLst>
            <a:ext uri="{FF2B5EF4-FFF2-40B4-BE49-F238E27FC236}">
              <a16:creationId xmlns:a16="http://schemas.microsoft.com/office/drawing/2014/main" id="{00000000-0008-0000-0000-00008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53" name="Immagine 6152" descr="http://demaco.consob/ArchiflowWeb/images/indicator.gif">
          <a:extLst>
            <a:ext uri="{FF2B5EF4-FFF2-40B4-BE49-F238E27FC236}">
              <a16:creationId xmlns:a16="http://schemas.microsoft.com/office/drawing/2014/main" id="{00000000-0008-0000-0000-00008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54" name="Immagine 6153" descr="http://demaco.consob/ArchiflowWeb/images/indicator.gif">
          <a:extLst>
            <a:ext uri="{FF2B5EF4-FFF2-40B4-BE49-F238E27FC236}">
              <a16:creationId xmlns:a16="http://schemas.microsoft.com/office/drawing/2014/main" id="{00000000-0008-0000-0000-00008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55" name="Immagine 6154" descr="http://demaco.consob/ArchiflowWeb/images/indicator.gif">
          <a:extLst>
            <a:ext uri="{FF2B5EF4-FFF2-40B4-BE49-F238E27FC236}">
              <a16:creationId xmlns:a16="http://schemas.microsoft.com/office/drawing/2014/main" id="{00000000-0008-0000-0000-00008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56" name="Immagine 6155" descr="http://demaco.consob/ArchiflowWeb/images/indicator.gif">
          <a:extLst>
            <a:ext uri="{FF2B5EF4-FFF2-40B4-BE49-F238E27FC236}">
              <a16:creationId xmlns:a16="http://schemas.microsoft.com/office/drawing/2014/main" id="{00000000-0008-0000-0000-00008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57" name="Immagine 6156" descr="http://demaco.consob/ArchiflowWeb/images/indicator.gif">
          <a:extLst>
            <a:ext uri="{FF2B5EF4-FFF2-40B4-BE49-F238E27FC236}">
              <a16:creationId xmlns:a16="http://schemas.microsoft.com/office/drawing/2014/main" id="{00000000-0008-0000-0000-00008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58" name="Immagine 6157" descr="http://demaco.consob/ArchiflowWeb/images/indicator.gif">
          <a:extLst>
            <a:ext uri="{FF2B5EF4-FFF2-40B4-BE49-F238E27FC236}">
              <a16:creationId xmlns:a16="http://schemas.microsoft.com/office/drawing/2014/main" id="{00000000-0008-0000-0000-00008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59" name="Immagine 6158" descr="http://demaco.consob/ArchiflowWeb/images/indicator.gif">
          <a:extLst>
            <a:ext uri="{FF2B5EF4-FFF2-40B4-BE49-F238E27FC236}">
              <a16:creationId xmlns:a16="http://schemas.microsoft.com/office/drawing/2014/main" id="{00000000-0008-0000-0000-00008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60" name="Immagine 6159" descr="http://demaco.consob/ArchiflowWeb/images/indicator.gif">
          <a:extLst>
            <a:ext uri="{FF2B5EF4-FFF2-40B4-BE49-F238E27FC236}">
              <a16:creationId xmlns:a16="http://schemas.microsoft.com/office/drawing/2014/main" id="{00000000-0008-0000-0000-00008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61" name="Immagine 6160" descr="http://demaco.consob/ArchiflowWeb/images/indicator.gif">
          <a:extLst>
            <a:ext uri="{FF2B5EF4-FFF2-40B4-BE49-F238E27FC236}">
              <a16:creationId xmlns:a16="http://schemas.microsoft.com/office/drawing/2014/main" id="{00000000-0008-0000-0000-00008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62" name="Immagine 6161" descr="http://demaco.consob/ArchiflowWeb/images/indicator.gif">
          <a:extLst>
            <a:ext uri="{FF2B5EF4-FFF2-40B4-BE49-F238E27FC236}">
              <a16:creationId xmlns:a16="http://schemas.microsoft.com/office/drawing/2014/main" id="{00000000-0008-0000-0000-00008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63" name="Immagine 6162" descr="http://demaco.consob/ArchiflowWeb/images/indicator.gif">
          <a:extLst>
            <a:ext uri="{FF2B5EF4-FFF2-40B4-BE49-F238E27FC236}">
              <a16:creationId xmlns:a16="http://schemas.microsoft.com/office/drawing/2014/main" id="{00000000-0008-0000-0000-00008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64" name="Immagine 6163" descr="http://demaco.consob/ArchiflowWeb/images/indicator.gif">
          <a:extLst>
            <a:ext uri="{FF2B5EF4-FFF2-40B4-BE49-F238E27FC236}">
              <a16:creationId xmlns:a16="http://schemas.microsoft.com/office/drawing/2014/main" id="{00000000-0008-0000-0000-00008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65" name="Immagine 6164" descr="http://demaco.consob/ArchiflowWeb/images/indicator.gif">
          <a:extLst>
            <a:ext uri="{FF2B5EF4-FFF2-40B4-BE49-F238E27FC236}">
              <a16:creationId xmlns:a16="http://schemas.microsoft.com/office/drawing/2014/main" id="{00000000-0008-0000-0000-00008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66" name="Immagine 6165" descr="http://demaco.consob/ArchiflowWeb/images/indicator.gif">
          <a:extLst>
            <a:ext uri="{FF2B5EF4-FFF2-40B4-BE49-F238E27FC236}">
              <a16:creationId xmlns:a16="http://schemas.microsoft.com/office/drawing/2014/main" id="{00000000-0008-0000-0000-00008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67" name="Immagine 6166" descr="http://demaco.consob/ArchiflowWeb/images/indicator.gif">
          <a:extLst>
            <a:ext uri="{FF2B5EF4-FFF2-40B4-BE49-F238E27FC236}">
              <a16:creationId xmlns:a16="http://schemas.microsoft.com/office/drawing/2014/main" id="{00000000-0008-0000-0000-00009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68" name="Immagine 6167" descr="http://demaco.consob/ArchiflowWeb/images/indicator.gif">
          <a:extLst>
            <a:ext uri="{FF2B5EF4-FFF2-40B4-BE49-F238E27FC236}">
              <a16:creationId xmlns:a16="http://schemas.microsoft.com/office/drawing/2014/main" id="{00000000-0008-0000-0000-00009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69" name="Immagine 6168" descr="http://demaco.consob/ArchiflowWeb/images/indicator.gif">
          <a:extLst>
            <a:ext uri="{FF2B5EF4-FFF2-40B4-BE49-F238E27FC236}">
              <a16:creationId xmlns:a16="http://schemas.microsoft.com/office/drawing/2014/main" id="{00000000-0008-0000-0000-00009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70" name="Immagine 6169" descr="http://demaco.consob/ArchiflowWeb/images/indicator.gif">
          <a:extLst>
            <a:ext uri="{FF2B5EF4-FFF2-40B4-BE49-F238E27FC236}">
              <a16:creationId xmlns:a16="http://schemas.microsoft.com/office/drawing/2014/main" id="{00000000-0008-0000-0000-00009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71" name="Immagine 6170" descr="http://demaco.consob/ArchiflowWeb/images/indicator.gif">
          <a:extLst>
            <a:ext uri="{FF2B5EF4-FFF2-40B4-BE49-F238E27FC236}">
              <a16:creationId xmlns:a16="http://schemas.microsoft.com/office/drawing/2014/main" id="{00000000-0008-0000-0000-00009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72" name="Immagine 6171" descr="http://demaco.consob/ArchiflowWeb/images/indicator.gif">
          <a:extLst>
            <a:ext uri="{FF2B5EF4-FFF2-40B4-BE49-F238E27FC236}">
              <a16:creationId xmlns:a16="http://schemas.microsoft.com/office/drawing/2014/main" id="{00000000-0008-0000-0000-00009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73" name="Immagine 6172" descr="http://demaco.consob/ArchiflowWeb/images/indicator.gif">
          <a:extLst>
            <a:ext uri="{FF2B5EF4-FFF2-40B4-BE49-F238E27FC236}">
              <a16:creationId xmlns:a16="http://schemas.microsoft.com/office/drawing/2014/main" id="{00000000-0008-0000-0000-00009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74" name="Immagine 6173" descr="http://demaco.consob/ArchiflowWeb/images/indicator.gif">
          <a:extLst>
            <a:ext uri="{FF2B5EF4-FFF2-40B4-BE49-F238E27FC236}">
              <a16:creationId xmlns:a16="http://schemas.microsoft.com/office/drawing/2014/main" id="{00000000-0008-0000-0000-00009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75" name="Immagine 6174" descr="http://demaco.consob/ArchiflowWeb/images/indicator.gif">
          <a:extLst>
            <a:ext uri="{FF2B5EF4-FFF2-40B4-BE49-F238E27FC236}">
              <a16:creationId xmlns:a16="http://schemas.microsoft.com/office/drawing/2014/main" id="{00000000-0008-0000-0000-00009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76" name="Immagine 6175" descr="http://demaco.consob/ArchiflowWeb/images/indicator.gif">
          <a:extLst>
            <a:ext uri="{FF2B5EF4-FFF2-40B4-BE49-F238E27FC236}">
              <a16:creationId xmlns:a16="http://schemas.microsoft.com/office/drawing/2014/main" id="{00000000-0008-0000-0000-00009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77" name="Immagine 6176" descr="http://demaco.consob/ArchiflowWeb/images/indicator.gif">
          <a:extLst>
            <a:ext uri="{FF2B5EF4-FFF2-40B4-BE49-F238E27FC236}">
              <a16:creationId xmlns:a16="http://schemas.microsoft.com/office/drawing/2014/main" id="{00000000-0008-0000-0000-00009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78" name="Immagine 6177" descr="http://demaco.consob/ArchiflowWeb/images/indicator.gif">
          <a:extLst>
            <a:ext uri="{FF2B5EF4-FFF2-40B4-BE49-F238E27FC236}">
              <a16:creationId xmlns:a16="http://schemas.microsoft.com/office/drawing/2014/main" id="{00000000-0008-0000-0000-00009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79" name="Immagine 6178" descr="http://demaco.consob/ArchiflowWeb/images/indicator.gif">
          <a:extLst>
            <a:ext uri="{FF2B5EF4-FFF2-40B4-BE49-F238E27FC236}">
              <a16:creationId xmlns:a16="http://schemas.microsoft.com/office/drawing/2014/main" id="{00000000-0008-0000-0000-00009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80" name="Immagine 6179" descr="http://demaco.consob/ArchiflowWeb/images/indicator.gif">
          <a:extLst>
            <a:ext uri="{FF2B5EF4-FFF2-40B4-BE49-F238E27FC236}">
              <a16:creationId xmlns:a16="http://schemas.microsoft.com/office/drawing/2014/main" id="{00000000-0008-0000-0000-00009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81" name="Immagine 6180" descr="http://demaco.consob/ArchiflowWeb/images/indicator.gif">
          <a:extLst>
            <a:ext uri="{FF2B5EF4-FFF2-40B4-BE49-F238E27FC236}">
              <a16:creationId xmlns:a16="http://schemas.microsoft.com/office/drawing/2014/main" id="{00000000-0008-0000-0000-00009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82" name="Immagine 6181" descr="http://demaco.consob/ArchiflowWeb/images/indicator.gif">
          <a:extLst>
            <a:ext uri="{FF2B5EF4-FFF2-40B4-BE49-F238E27FC236}">
              <a16:creationId xmlns:a16="http://schemas.microsoft.com/office/drawing/2014/main" id="{00000000-0008-0000-0000-00009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83" name="Immagine 6182" descr="http://demaco.consob/ArchiflowWeb/images/indicator.gif">
          <a:extLst>
            <a:ext uri="{FF2B5EF4-FFF2-40B4-BE49-F238E27FC236}">
              <a16:creationId xmlns:a16="http://schemas.microsoft.com/office/drawing/2014/main" id="{00000000-0008-0000-0000-0000A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84" name="Immagine 6183" descr="http://demaco.consob/ArchiflowWeb/images/indicator.gif">
          <a:extLst>
            <a:ext uri="{FF2B5EF4-FFF2-40B4-BE49-F238E27FC236}">
              <a16:creationId xmlns:a16="http://schemas.microsoft.com/office/drawing/2014/main" id="{00000000-0008-0000-0000-0000A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85" name="Immagine 6184" descr="http://demaco.consob/ArchiflowWeb/images/indicator.gif">
          <a:extLst>
            <a:ext uri="{FF2B5EF4-FFF2-40B4-BE49-F238E27FC236}">
              <a16:creationId xmlns:a16="http://schemas.microsoft.com/office/drawing/2014/main" id="{00000000-0008-0000-0000-0000A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86" name="Immagine 6185" descr="http://demaco.consob/ArchiflowWeb/images/indicator.gif">
          <a:extLst>
            <a:ext uri="{FF2B5EF4-FFF2-40B4-BE49-F238E27FC236}">
              <a16:creationId xmlns:a16="http://schemas.microsoft.com/office/drawing/2014/main" id="{00000000-0008-0000-0000-0000A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87" name="Immagine 6186" descr="http://demaco.consob/ArchiflowWeb/images/indicator.gif">
          <a:extLst>
            <a:ext uri="{FF2B5EF4-FFF2-40B4-BE49-F238E27FC236}">
              <a16:creationId xmlns:a16="http://schemas.microsoft.com/office/drawing/2014/main" id="{00000000-0008-0000-0000-0000A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88" name="Immagine 6187" descr="http://demaco.consob/ArchiflowWeb/images/indicator.gif">
          <a:extLst>
            <a:ext uri="{FF2B5EF4-FFF2-40B4-BE49-F238E27FC236}">
              <a16:creationId xmlns:a16="http://schemas.microsoft.com/office/drawing/2014/main" id="{00000000-0008-0000-0000-0000A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189" name="Immagine 6188" descr="http://demaco.consob/ArchiflowWeb/images/indicator.gif">
          <a:extLst>
            <a:ext uri="{FF2B5EF4-FFF2-40B4-BE49-F238E27FC236}">
              <a16:creationId xmlns:a16="http://schemas.microsoft.com/office/drawing/2014/main" id="{00000000-0008-0000-0000-0000A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492</xdr:row>
      <xdr:rowOff>0</xdr:rowOff>
    </xdr:from>
    <xdr:ext cx="152400" cy="152400"/>
    <xdr:pic>
      <xdr:nvPicPr>
        <xdr:cNvPr id="6190" name="Immagine 6189" descr="http://demaco.consob/ArchiflowWeb/images/indicator.gif">
          <a:extLst>
            <a:ext uri="{FF2B5EF4-FFF2-40B4-BE49-F238E27FC236}">
              <a16:creationId xmlns:a16="http://schemas.microsoft.com/office/drawing/2014/main" id="{00000000-0008-0000-0000-0000A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8601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492</xdr:row>
      <xdr:rowOff>0</xdr:rowOff>
    </xdr:from>
    <xdr:ext cx="152400" cy="152400"/>
    <xdr:pic>
      <xdr:nvPicPr>
        <xdr:cNvPr id="6191" name="Immagine 6190" descr="http://demaco.consob/ArchiflowWeb/images/indicator.gif">
          <a:extLst>
            <a:ext uri="{FF2B5EF4-FFF2-40B4-BE49-F238E27FC236}">
              <a16:creationId xmlns:a16="http://schemas.microsoft.com/office/drawing/2014/main" id="{00000000-0008-0000-0000-0000A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8601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493</xdr:row>
      <xdr:rowOff>0</xdr:rowOff>
    </xdr:from>
    <xdr:ext cx="152400" cy="152400"/>
    <xdr:pic>
      <xdr:nvPicPr>
        <xdr:cNvPr id="6192" name="Immagine 6191" descr="http://demaco.consob/ArchiflowWeb/images/indicator.gif">
          <a:extLst>
            <a:ext uri="{FF2B5EF4-FFF2-40B4-BE49-F238E27FC236}">
              <a16:creationId xmlns:a16="http://schemas.microsoft.com/office/drawing/2014/main" id="{00000000-0008-0000-0000-0000A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917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493</xdr:row>
      <xdr:rowOff>0</xdr:rowOff>
    </xdr:from>
    <xdr:ext cx="152400" cy="152400"/>
    <xdr:pic>
      <xdr:nvPicPr>
        <xdr:cNvPr id="6193" name="Immagine 6192" descr="http://demaco.consob/ArchiflowWeb/images/indicator.gif">
          <a:extLst>
            <a:ext uri="{FF2B5EF4-FFF2-40B4-BE49-F238E27FC236}">
              <a16:creationId xmlns:a16="http://schemas.microsoft.com/office/drawing/2014/main" id="{00000000-0008-0000-0000-0000A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917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494</xdr:row>
      <xdr:rowOff>0</xdr:rowOff>
    </xdr:from>
    <xdr:ext cx="152400" cy="152400"/>
    <xdr:pic>
      <xdr:nvPicPr>
        <xdr:cNvPr id="6194" name="Immagine 6193" descr="http://demaco.consob/ArchiflowWeb/images/indicator.gif">
          <a:extLst>
            <a:ext uri="{FF2B5EF4-FFF2-40B4-BE49-F238E27FC236}">
              <a16:creationId xmlns:a16="http://schemas.microsoft.com/office/drawing/2014/main" id="{00000000-0008-0000-0000-0000A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031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494</xdr:row>
      <xdr:rowOff>0</xdr:rowOff>
    </xdr:from>
    <xdr:ext cx="152400" cy="152400"/>
    <xdr:pic>
      <xdr:nvPicPr>
        <xdr:cNvPr id="6195" name="Immagine 6194" descr="http://demaco.consob/ArchiflowWeb/images/indicator.gif">
          <a:extLst>
            <a:ext uri="{FF2B5EF4-FFF2-40B4-BE49-F238E27FC236}">
              <a16:creationId xmlns:a16="http://schemas.microsoft.com/office/drawing/2014/main" id="{00000000-0008-0000-0000-0000A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031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494</xdr:row>
      <xdr:rowOff>0</xdr:rowOff>
    </xdr:from>
    <xdr:ext cx="152400" cy="152400"/>
    <xdr:pic>
      <xdr:nvPicPr>
        <xdr:cNvPr id="6196" name="Immagine 6195" descr="http://demaco.consob/ArchiflowWeb/images/indicator.gif">
          <a:extLst>
            <a:ext uri="{FF2B5EF4-FFF2-40B4-BE49-F238E27FC236}">
              <a16:creationId xmlns:a16="http://schemas.microsoft.com/office/drawing/2014/main" id="{00000000-0008-0000-0000-0000A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031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494</xdr:row>
      <xdr:rowOff>0</xdr:rowOff>
    </xdr:from>
    <xdr:ext cx="152400" cy="152400"/>
    <xdr:pic>
      <xdr:nvPicPr>
        <xdr:cNvPr id="6197" name="Immagine 6196" descr="http://demaco.consob/ArchiflowWeb/images/indicator.gif">
          <a:extLst>
            <a:ext uri="{FF2B5EF4-FFF2-40B4-BE49-F238E27FC236}">
              <a16:creationId xmlns:a16="http://schemas.microsoft.com/office/drawing/2014/main" id="{00000000-0008-0000-0000-0000A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031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495</xdr:row>
      <xdr:rowOff>0</xdr:rowOff>
    </xdr:from>
    <xdr:ext cx="152400" cy="152400"/>
    <xdr:pic>
      <xdr:nvPicPr>
        <xdr:cNvPr id="6198" name="Immagine 6197" descr="http://demaco.consob/ArchiflowWeb/images/indicator.gif">
          <a:extLst>
            <a:ext uri="{FF2B5EF4-FFF2-40B4-BE49-F238E27FC236}">
              <a16:creationId xmlns:a16="http://schemas.microsoft.com/office/drawing/2014/main" id="{00000000-0008-0000-0000-0000A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495</xdr:row>
      <xdr:rowOff>0</xdr:rowOff>
    </xdr:from>
    <xdr:ext cx="152400" cy="152400"/>
    <xdr:pic>
      <xdr:nvPicPr>
        <xdr:cNvPr id="6199" name="Immagine 6198" descr="http://demaco.consob/ArchiflowWeb/images/indicator.gif">
          <a:extLst>
            <a:ext uri="{FF2B5EF4-FFF2-40B4-BE49-F238E27FC236}">
              <a16:creationId xmlns:a16="http://schemas.microsoft.com/office/drawing/2014/main" id="{00000000-0008-0000-0000-0000B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495</xdr:row>
      <xdr:rowOff>0</xdr:rowOff>
    </xdr:from>
    <xdr:ext cx="152400" cy="152400"/>
    <xdr:pic>
      <xdr:nvPicPr>
        <xdr:cNvPr id="6200" name="Immagine 6199" descr="http://demaco.consob/ArchiflowWeb/images/indicator.gif">
          <a:extLst>
            <a:ext uri="{FF2B5EF4-FFF2-40B4-BE49-F238E27FC236}">
              <a16:creationId xmlns:a16="http://schemas.microsoft.com/office/drawing/2014/main" id="{00000000-0008-0000-0000-0000B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495</xdr:row>
      <xdr:rowOff>0</xdr:rowOff>
    </xdr:from>
    <xdr:ext cx="152400" cy="152400"/>
    <xdr:pic>
      <xdr:nvPicPr>
        <xdr:cNvPr id="6201" name="Immagine 6200" descr="http://demaco.consob/ArchiflowWeb/images/indicator.gif">
          <a:extLst>
            <a:ext uri="{FF2B5EF4-FFF2-40B4-BE49-F238E27FC236}">
              <a16:creationId xmlns:a16="http://schemas.microsoft.com/office/drawing/2014/main" id="{00000000-0008-0000-0000-0000B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495</xdr:row>
      <xdr:rowOff>0</xdr:rowOff>
    </xdr:from>
    <xdr:ext cx="152400" cy="152400"/>
    <xdr:pic>
      <xdr:nvPicPr>
        <xdr:cNvPr id="6202" name="Immagine 6201" descr="http://demaco.consob/ArchiflowWeb/images/indicator.gif">
          <a:extLst>
            <a:ext uri="{FF2B5EF4-FFF2-40B4-BE49-F238E27FC236}">
              <a16:creationId xmlns:a16="http://schemas.microsoft.com/office/drawing/2014/main" id="{00000000-0008-0000-0000-0000B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495</xdr:row>
      <xdr:rowOff>0</xdr:rowOff>
    </xdr:from>
    <xdr:ext cx="152400" cy="152400"/>
    <xdr:pic>
      <xdr:nvPicPr>
        <xdr:cNvPr id="6203" name="Immagine 6202" descr="http://demaco.consob/ArchiflowWeb/images/indicator.gif">
          <a:extLst>
            <a:ext uri="{FF2B5EF4-FFF2-40B4-BE49-F238E27FC236}">
              <a16:creationId xmlns:a16="http://schemas.microsoft.com/office/drawing/2014/main" id="{00000000-0008-0000-0000-0000B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495</xdr:row>
      <xdr:rowOff>0</xdr:rowOff>
    </xdr:from>
    <xdr:ext cx="152400" cy="152400"/>
    <xdr:pic>
      <xdr:nvPicPr>
        <xdr:cNvPr id="6204" name="Immagine 6203" descr="http://demaco.consob/ArchiflowWeb/images/indicator.gif">
          <a:extLst>
            <a:ext uri="{FF2B5EF4-FFF2-40B4-BE49-F238E27FC236}">
              <a16:creationId xmlns:a16="http://schemas.microsoft.com/office/drawing/2014/main" id="{00000000-0008-0000-0000-0000B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495</xdr:row>
      <xdr:rowOff>0</xdr:rowOff>
    </xdr:from>
    <xdr:ext cx="152400" cy="152400"/>
    <xdr:pic>
      <xdr:nvPicPr>
        <xdr:cNvPr id="6205" name="Immagine 6204" descr="http://demaco.consob/ArchiflowWeb/images/indicator.gif">
          <a:extLst>
            <a:ext uri="{FF2B5EF4-FFF2-40B4-BE49-F238E27FC236}">
              <a16:creationId xmlns:a16="http://schemas.microsoft.com/office/drawing/2014/main" id="{00000000-0008-0000-0000-0000B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495</xdr:row>
      <xdr:rowOff>0</xdr:rowOff>
    </xdr:from>
    <xdr:ext cx="152400" cy="152400"/>
    <xdr:pic>
      <xdr:nvPicPr>
        <xdr:cNvPr id="6206" name="Immagine 6205" descr="http://demaco.consob/ArchiflowWeb/images/indicator.gif">
          <a:extLst>
            <a:ext uri="{FF2B5EF4-FFF2-40B4-BE49-F238E27FC236}">
              <a16:creationId xmlns:a16="http://schemas.microsoft.com/office/drawing/2014/main" id="{00000000-0008-0000-0000-0000B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495</xdr:row>
      <xdr:rowOff>0</xdr:rowOff>
    </xdr:from>
    <xdr:ext cx="152400" cy="152400"/>
    <xdr:pic>
      <xdr:nvPicPr>
        <xdr:cNvPr id="6207" name="Immagine 6206" descr="http://demaco.consob/ArchiflowWeb/images/indicator.gif">
          <a:extLst>
            <a:ext uri="{FF2B5EF4-FFF2-40B4-BE49-F238E27FC236}">
              <a16:creationId xmlns:a16="http://schemas.microsoft.com/office/drawing/2014/main" id="{00000000-0008-0000-0000-0000B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495</xdr:row>
      <xdr:rowOff>0</xdr:rowOff>
    </xdr:from>
    <xdr:ext cx="152400" cy="152400"/>
    <xdr:pic>
      <xdr:nvPicPr>
        <xdr:cNvPr id="6208" name="Immagine 6207" descr="http://demaco.consob/ArchiflowWeb/images/indicator.gif">
          <a:extLst>
            <a:ext uri="{FF2B5EF4-FFF2-40B4-BE49-F238E27FC236}">
              <a16:creationId xmlns:a16="http://schemas.microsoft.com/office/drawing/2014/main" id="{00000000-0008-0000-0000-0000B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495</xdr:row>
      <xdr:rowOff>0</xdr:rowOff>
    </xdr:from>
    <xdr:ext cx="152400" cy="152400"/>
    <xdr:pic>
      <xdr:nvPicPr>
        <xdr:cNvPr id="6209" name="Immagine 6208" descr="http://demaco.consob/ArchiflowWeb/images/indicator.gif">
          <a:extLst>
            <a:ext uri="{FF2B5EF4-FFF2-40B4-BE49-F238E27FC236}">
              <a16:creationId xmlns:a16="http://schemas.microsoft.com/office/drawing/2014/main" id="{00000000-0008-0000-0000-0000B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495</xdr:row>
      <xdr:rowOff>0</xdr:rowOff>
    </xdr:from>
    <xdr:ext cx="152400" cy="152400"/>
    <xdr:pic>
      <xdr:nvPicPr>
        <xdr:cNvPr id="6210" name="Immagine 6209" descr="http://demaco.consob/ArchiflowWeb/images/indicator.gif">
          <a:extLst>
            <a:ext uri="{FF2B5EF4-FFF2-40B4-BE49-F238E27FC236}">
              <a16:creationId xmlns:a16="http://schemas.microsoft.com/office/drawing/2014/main" id="{00000000-0008-0000-0000-0000B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495</xdr:row>
      <xdr:rowOff>0</xdr:rowOff>
    </xdr:from>
    <xdr:ext cx="152400" cy="152400"/>
    <xdr:pic>
      <xdr:nvPicPr>
        <xdr:cNvPr id="6211" name="Immagine 6210" descr="http://demaco.consob/ArchiflowWeb/images/indicator.gif">
          <a:extLst>
            <a:ext uri="{FF2B5EF4-FFF2-40B4-BE49-F238E27FC236}">
              <a16:creationId xmlns:a16="http://schemas.microsoft.com/office/drawing/2014/main" id="{00000000-0008-0000-0000-0000B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07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498</xdr:row>
      <xdr:rowOff>0</xdr:rowOff>
    </xdr:from>
    <xdr:ext cx="152400" cy="152400"/>
    <xdr:pic>
      <xdr:nvPicPr>
        <xdr:cNvPr id="6212" name="Immagine 6211" descr="http://demaco.consob/ArchiflowWeb/images/indicator.gif">
          <a:extLst>
            <a:ext uri="{FF2B5EF4-FFF2-40B4-BE49-F238E27FC236}">
              <a16:creationId xmlns:a16="http://schemas.microsoft.com/office/drawing/2014/main" id="{00000000-0008-0000-0000-0000B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498</xdr:row>
      <xdr:rowOff>0</xdr:rowOff>
    </xdr:from>
    <xdr:ext cx="152400" cy="152400"/>
    <xdr:pic>
      <xdr:nvPicPr>
        <xdr:cNvPr id="6213" name="Immagine 6212" descr="http://demaco.consob/ArchiflowWeb/images/indicator.gif">
          <a:extLst>
            <a:ext uri="{FF2B5EF4-FFF2-40B4-BE49-F238E27FC236}">
              <a16:creationId xmlns:a16="http://schemas.microsoft.com/office/drawing/2014/main" id="{00000000-0008-0000-0000-0000B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498</xdr:row>
      <xdr:rowOff>0</xdr:rowOff>
    </xdr:from>
    <xdr:ext cx="152400" cy="152400"/>
    <xdr:pic>
      <xdr:nvPicPr>
        <xdr:cNvPr id="6214" name="Immagine 6213" descr="http://demaco.consob/ArchiflowWeb/images/indicator.gif">
          <a:extLst>
            <a:ext uri="{FF2B5EF4-FFF2-40B4-BE49-F238E27FC236}">
              <a16:creationId xmlns:a16="http://schemas.microsoft.com/office/drawing/2014/main" id="{00000000-0008-0000-0000-0000B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498</xdr:row>
      <xdr:rowOff>0</xdr:rowOff>
    </xdr:from>
    <xdr:ext cx="152400" cy="152400"/>
    <xdr:pic>
      <xdr:nvPicPr>
        <xdr:cNvPr id="6215" name="Immagine 6214" descr="http://demaco.consob/ArchiflowWeb/images/indicator.gif">
          <a:extLst>
            <a:ext uri="{FF2B5EF4-FFF2-40B4-BE49-F238E27FC236}">
              <a16:creationId xmlns:a16="http://schemas.microsoft.com/office/drawing/2014/main" id="{00000000-0008-0000-0000-0000C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498</xdr:row>
      <xdr:rowOff>0</xdr:rowOff>
    </xdr:from>
    <xdr:ext cx="152400" cy="152400"/>
    <xdr:pic>
      <xdr:nvPicPr>
        <xdr:cNvPr id="6216" name="Immagine 6215" descr="http://demaco.consob/ArchiflowWeb/images/indicator.gif">
          <a:extLst>
            <a:ext uri="{FF2B5EF4-FFF2-40B4-BE49-F238E27FC236}">
              <a16:creationId xmlns:a16="http://schemas.microsoft.com/office/drawing/2014/main" id="{00000000-0008-0000-0000-0000C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498</xdr:row>
      <xdr:rowOff>0</xdr:rowOff>
    </xdr:from>
    <xdr:ext cx="152400" cy="152400"/>
    <xdr:pic>
      <xdr:nvPicPr>
        <xdr:cNvPr id="6217" name="Immagine 6216" descr="http://demaco.consob/ArchiflowWeb/images/indicator.gif">
          <a:extLst>
            <a:ext uri="{FF2B5EF4-FFF2-40B4-BE49-F238E27FC236}">
              <a16:creationId xmlns:a16="http://schemas.microsoft.com/office/drawing/2014/main" id="{00000000-0008-0000-0000-0000C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498</xdr:row>
      <xdr:rowOff>0</xdr:rowOff>
    </xdr:from>
    <xdr:ext cx="152400" cy="152400"/>
    <xdr:pic>
      <xdr:nvPicPr>
        <xdr:cNvPr id="6218" name="Immagine 6217" descr="http://demaco.consob/ArchiflowWeb/images/indicator.gif">
          <a:extLst>
            <a:ext uri="{FF2B5EF4-FFF2-40B4-BE49-F238E27FC236}">
              <a16:creationId xmlns:a16="http://schemas.microsoft.com/office/drawing/2014/main" id="{00000000-0008-0000-0000-0000C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498</xdr:row>
      <xdr:rowOff>0</xdr:rowOff>
    </xdr:from>
    <xdr:ext cx="152400" cy="152400"/>
    <xdr:pic>
      <xdr:nvPicPr>
        <xdr:cNvPr id="6219" name="Immagine 6218" descr="http://demaco.consob/ArchiflowWeb/images/indicator.gif">
          <a:extLst>
            <a:ext uri="{FF2B5EF4-FFF2-40B4-BE49-F238E27FC236}">
              <a16:creationId xmlns:a16="http://schemas.microsoft.com/office/drawing/2014/main" id="{00000000-0008-0000-0000-0000C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498</xdr:row>
      <xdr:rowOff>0</xdr:rowOff>
    </xdr:from>
    <xdr:ext cx="152400" cy="152400"/>
    <xdr:pic>
      <xdr:nvPicPr>
        <xdr:cNvPr id="6220" name="Immagine 6219" descr="http://demaco.consob/ArchiflowWeb/images/indicator.gif">
          <a:extLst>
            <a:ext uri="{FF2B5EF4-FFF2-40B4-BE49-F238E27FC236}">
              <a16:creationId xmlns:a16="http://schemas.microsoft.com/office/drawing/2014/main" id="{00000000-0008-0000-0000-0000C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498</xdr:row>
      <xdr:rowOff>0</xdr:rowOff>
    </xdr:from>
    <xdr:ext cx="152400" cy="152400"/>
    <xdr:pic>
      <xdr:nvPicPr>
        <xdr:cNvPr id="6221" name="Immagine 6220" descr="http://demaco.consob/ArchiflowWeb/images/indicator.gif">
          <a:extLst>
            <a:ext uri="{FF2B5EF4-FFF2-40B4-BE49-F238E27FC236}">
              <a16:creationId xmlns:a16="http://schemas.microsoft.com/office/drawing/2014/main" id="{00000000-0008-0000-0000-0000C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498</xdr:row>
      <xdr:rowOff>0</xdr:rowOff>
    </xdr:from>
    <xdr:ext cx="152400" cy="152400"/>
    <xdr:pic>
      <xdr:nvPicPr>
        <xdr:cNvPr id="6222" name="Immagine 6221" descr="http://demaco.consob/ArchiflowWeb/images/indicator.gif">
          <a:extLst>
            <a:ext uri="{FF2B5EF4-FFF2-40B4-BE49-F238E27FC236}">
              <a16:creationId xmlns:a16="http://schemas.microsoft.com/office/drawing/2014/main" id="{00000000-0008-0000-0000-0000C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498</xdr:row>
      <xdr:rowOff>0</xdr:rowOff>
    </xdr:from>
    <xdr:ext cx="152400" cy="152400"/>
    <xdr:pic>
      <xdr:nvPicPr>
        <xdr:cNvPr id="6223" name="Immagine 6222" descr="http://demaco.consob/ArchiflowWeb/images/indicator.gif">
          <a:extLst>
            <a:ext uri="{FF2B5EF4-FFF2-40B4-BE49-F238E27FC236}">
              <a16:creationId xmlns:a16="http://schemas.microsoft.com/office/drawing/2014/main" id="{00000000-0008-0000-0000-0000C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498</xdr:row>
      <xdr:rowOff>0</xdr:rowOff>
    </xdr:from>
    <xdr:ext cx="152400" cy="152400"/>
    <xdr:pic>
      <xdr:nvPicPr>
        <xdr:cNvPr id="6224" name="Immagine 6223" descr="http://demaco.consob/ArchiflowWeb/images/indicator.gif">
          <a:extLst>
            <a:ext uri="{FF2B5EF4-FFF2-40B4-BE49-F238E27FC236}">
              <a16:creationId xmlns:a16="http://schemas.microsoft.com/office/drawing/2014/main" id="{00000000-0008-0000-0000-0000C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498</xdr:row>
      <xdr:rowOff>0</xdr:rowOff>
    </xdr:from>
    <xdr:ext cx="152400" cy="152400"/>
    <xdr:pic>
      <xdr:nvPicPr>
        <xdr:cNvPr id="6225" name="Immagine 6224" descr="http://demaco.consob/ArchiflowWeb/images/indicator.gif">
          <a:extLst>
            <a:ext uri="{FF2B5EF4-FFF2-40B4-BE49-F238E27FC236}">
              <a16:creationId xmlns:a16="http://schemas.microsoft.com/office/drawing/2014/main" id="{00000000-0008-0000-0000-0000C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98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26" name="Immagine 6225" descr="http://demaco.consob/ArchiflowWeb/images/indicator.gif">
          <a:extLst>
            <a:ext uri="{FF2B5EF4-FFF2-40B4-BE49-F238E27FC236}">
              <a16:creationId xmlns:a16="http://schemas.microsoft.com/office/drawing/2014/main" id="{00000000-0008-0000-0000-0000C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27" name="Immagine 6226" descr="http://demaco.consob/ArchiflowWeb/images/indicator.gif">
          <a:extLst>
            <a:ext uri="{FF2B5EF4-FFF2-40B4-BE49-F238E27FC236}">
              <a16:creationId xmlns:a16="http://schemas.microsoft.com/office/drawing/2014/main" id="{00000000-0008-0000-0000-0000C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28" name="Immagine 6227" descr="http://demaco.consob/ArchiflowWeb/images/indicator.gif">
          <a:extLst>
            <a:ext uri="{FF2B5EF4-FFF2-40B4-BE49-F238E27FC236}">
              <a16:creationId xmlns:a16="http://schemas.microsoft.com/office/drawing/2014/main" id="{00000000-0008-0000-0000-0000C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29" name="Immagine 6228" descr="http://demaco.consob/ArchiflowWeb/images/indicator.gif">
          <a:extLst>
            <a:ext uri="{FF2B5EF4-FFF2-40B4-BE49-F238E27FC236}">
              <a16:creationId xmlns:a16="http://schemas.microsoft.com/office/drawing/2014/main" id="{00000000-0008-0000-0000-0000C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30" name="Immagine 6229" descr="http://demaco.consob/ArchiflowWeb/images/indicator.gif">
          <a:extLst>
            <a:ext uri="{FF2B5EF4-FFF2-40B4-BE49-F238E27FC236}">
              <a16:creationId xmlns:a16="http://schemas.microsoft.com/office/drawing/2014/main" id="{00000000-0008-0000-0000-0000C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31" name="Immagine 6230" descr="http://demaco.consob/ArchiflowWeb/images/indicator.gif">
          <a:extLst>
            <a:ext uri="{FF2B5EF4-FFF2-40B4-BE49-F238E27FC236}">
              <a16:creationId xmlns:a16="http://schemas.microsoft.com/office/drawing/2014/main" id="{00000000-0008-0000-0000-0000D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32" name="Immagine 6231" descr="http://demaco.consob/ArchiflowWeb/images/indicator.gif">
          <a:extLst>
            <a:ext uri="{FF2B5EF4-FFF2-40B4-BE49-F238E27FC236}">
              <a16:creationId xmlns:a16="http://schemas.microsoft.com/office/drawing/2014/main" id="{00000000-0008-0000-0000-0000D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33" name="Immagine 6232" descr="http://demaco.consob/ArchiflowWeb/images/indicator.gif">
          <a:extLst>
            <a:ext uri="{FF2B5EF4-FFF2-40B4-BE49-F238E27FC236}">
              <a16:creationId xmlns:a16="http://schemas.microsoft.com/office/drawing/2014/main" id="{00000000-0008-0000-0000-0000D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34" name="Immagine 6233" descr="http://demaco.consob/ArchiflowWeb/images/indicator.gif">
          <a:extLst>
            <a:ext uri="{FF2B5EF4-FFF2-40B4-BE49-F238E27FC236}">
              <a16:creationId xmlns:a16="http://schemas.microsoft.com/office/drawing/2014/main" id="{00000000-0008-0000-0000-0000D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35" name="Immagine 6234" descr="http://demaco.consob/ArchiflowWeb/images/indicator.gif">
          <a:extLst>
            <a:ext uri="{FF2B5EF4-FFF2-40B4-BE49-F238E27FC236}">
              <a16:creationId xmlns:a16="http://schemas.microsoft.com/office/drawing/2014/main" id="{00000000-0008-0000-0000-0000D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36" name="Immagine 6235" descr="http://demaco.consob/ArchiflowWeb/images/indicator.gif">
          <a:extLst>
            <a:ext uri="{FF2B5EF4-FFF2-40B4-BE49-F238E27FC236}">
              <a16:creationId xmlns:a16="http://schemas.microsoft.com/office/drawing/2014/main" id="{00000000-0008-0000-0000-0000D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37" name="Immagine 6236" descr="http://demaco.consob/ArchiflowWeb/images/indicator.gif">
          <a:extLst>
            <a:ext uri="{FF2B5EF4-FFF2-40B4-BE49-F238E27FC236}">
              <a16:creationId xmlns:a16="http://schemas.microsoft.com/office/drawing/2014/main" id="{00000000-0008-0000-0000-0000D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38" name="Immagine 6237" descr="http://demaco.consob/ArchiflowWeb/images/indicator.gif">
          <a:extLst>
            <a:ext uri="{FF2B5EF4-FFF2-40B4-BE49-F238E27FC236}">
              <a16:creationId xmlns:a16="http://schemas.microsoft.com/office/drawing/2014/main" id="{00000000-0008-0000-0000-0000D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39" name="Immagine 6238" descr="http://demaco.consob/ArchiflowWeb/images/indicator.gif">
          <a:extLst>
            <a:ext uri="{FF2B5EF4-FFF2-40B4-BE49-F238E27FC236}">
              <a16:creationId xmlns:a16="http://schemas.microsoft.com/office/drawing/2014/main" id="{00000000-0008-0000-0000-0000D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40" name="Immagine 6239" descr="http://demaco.consob/ArchiflowWeb/images/indicator.gif">
          <a:extLst>
            <a:ext uri="{FF2B5EF4-FFF2-40B4-BE49-F238E27FC236}">
              <a16:creationId xmlns:a16="http://schemas.microsoft.com/office/drawing/2014/main" id="{00000000-0008-0000-0000-0000D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41" name="Immagine 6240" descr="http://demaco.consob/ArchiflowWeb/images/indicator.gif">
          <a:extLst>
            <a:ext uri="{FF2B5EF4-FFF2-40B4-BE49-F238E27FC236}">
              <a16:creationId xmlns:a16="http://schemas.microsoft.com/office/drawing/2014/main" id="{00000000-0008-0000-0000-0000D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42" name="Immagine 6241" descr="http://demaco.consob/ArchiflowWeb/images/indicator.gif">
          <a:extLst>
            <a:ext uri="{FF2B5EF4-FFF2-40B4-BE49-F238E27FC236}">
              <a16:creationId xmlns:a16="http://schemas.microsoft.com/office/drawing/2014/main" id="{00000000-0008-0000-0000-0000D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43" name="Immagine 6242" descr="http://demaco.consob/ArchiflowWeb/images/indicator.gif">
          <a:extLst>
            <a:ext uri="{FF2B5EF4-FFF2-40B4-BE49-F238E27FC236}">
              <a16:creationId xmlns:a16="http://schemas.microsoft.com/office/drawing/2014/main" id="{00000000-0008-0000-0000-0000D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44" name="Immagine 6243" descr="http://demaco.consob/ArchiflowWeb/images/indicator.gif">
          <a:extLst>
            <a:ext uri="{FF2B5EF4-FFF2-40B4-BE49-F238E27FC236}">
              <a16:creationId xmlns:a16="http://schemas.microsoft.com/office/drawing/2014/main" id="{00000000-0008-0000-0000-0000D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45" name="Immagine 6244" descr="http://demaco.consob/ArchiflowWeb/images/indicator.gif">
          <a:extLst>
            <a:ext uri="{FF2B5EF4-FFF2-40B4-BE49-F238E27FC236}">
              <a16:creationId xmlns:a16="http://schemas.microsoft.com/office/drawing/2014/main" id="{00000000-0008-0000-0000-0000D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46" name="Immagine 6245" descr="http://demaco.consob/ArchiflowWeb/images/indicator.gif">
          <a:extLst>
            <a:ext uri="{FF2B5EF4-FFF2-40B4-BE49-F238E27FC236}">
              <a16:creationId xmlns:a16="http://schemas.microsoft.com/office/drawing/2014/main" id="{00000000-0008-0000-0000-0000D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47" name="Immagine 6246" descr="http://demaco.consob/ArchiflowWeb/images/indicator.gif">
          <a:extLst>
            <a:ext uri="{FF2B5EF4-FFF2-40B4-BE49-F238E27FC236}">
              <a16:creationId xmlns:a16="http://schemas.microsoft.com/office/drawing/2014/main" id="{00000000-0008-0000-0000-0000E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48" name="Immagine 6247" descr="http://demaco.consob/ArchiflowWeb/images/indicator.gif">
          <a:extLst>
            <a:ext uri="{FF2B5EF4-FFF2-40B4-BE49-F238E27FC236}">
              <a16:creationId xmlns:a16="http://schemas.microsoft.com/office/drawing/2014/main" id="{00000000-0008-0000-0000-0000E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49" name="Immagine 6248" descr="http://demaco.consob/ArchiflowWeb/images/indicator.gif">
          <a:extLst>
            <a:ext uri="{FF2B5EF4-FFF2-40B4-BE49-F238E27FC236}">
              <a16:creationId xmlns:a16="http://schemas.microsoft.com/office/drawing/2014/main" id="{00000000-0008-0000-0000-0000E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50" name="Immagine 6249" descr="http://demaco.consob/ArchiflowWeb/images/indicator.gif">
          <a:extLst>
            <a:ext uri="{FF2B5EF4-FFF2-40B4-BE49-F238E27FC236}">
              <a16:creationId xmlns:a16="http://schemas.microsoft.com/office/drawing/2014/main" id="{00000000-0008-0000-0000-0000E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51" name="Immagine 6250" descr="http://demaco.consob/ArchiflowWeb/images/indicator.gif">
          <a:extLst>
            <a:ext uri="{FF2B5EF4-FFF2-40B4-BE49-F238E27FC236}">
              <a16:creationId xmlns:a16="http://schemas.microsoft.com/office/drawing/2014/main" id="{00000000-0008-0000-0000-0000E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52" name="Immagine 6251" descr="http://demaco.consob/ArchiflowWeb/images/indicator.gif">
          <a:extLst>
            <a:ext uri="{FF2B5EF4-FFF2-40B4-BE49-F238E27FC236}">
              <a16:creationId xmlns:a16="http://schemas.microsoft.com/office/drawing/2014/main" id="{00000000-0008-0000-0000-0000E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53" name="Immagine 6252" descr="http://demaco.consob/ArchiflowWeb/images/indicator.gif">
          <a:extLst>
            <a:ext uri="{FF2B5EF4-FFF2-40B4-BE49-F238E27FC236}">
              <a16:creationId xmlns:a16="http://schemas.microsoft.com/office/drawing/2014/main" id="{00000000-0008-0000-0000-0000E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54" name="Immagine 6253" descr="http://demaco.consob/ArchiflowWeb/images/indicator.gif">
          <a:extLst>
            <a:ext uri="{FF2B5EF4-FFF2-40B4-BE49-F238E27FC236}">
              <a16:creationId xmlns:a16="http://schemas.microsoft.com/office/drawing/2014/main" id="{00000000-0008-0000-0000-0000E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55" name="Immagine 6254" descr="http://demaco.consob/ArchiflowWeb/images/indicator.gif">
          <a:extLst>
            <a:ext uri="{FF2B5EF4-FFF2-40B4-BE49-F238E27FC236}">
              <a16:creationId xmlns:a16="http://schemas.microsoft.com/office/drawing/2014/main" id="{00000000-0008-0000-0000-0000E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56" name="Immagine 6255" descr="http://demaco.consob/ArchiflowWeb/images/indicator.gif">
          <a:extLst>
            <a:ext uri="{FF2B5EF4-FFF2-40B4-BE49-F238E27FC236}">
              <a16:creationId xmlns:a16="http://schemas.microsoft.com/office/drawing/2014/main" id="{00000000-0008-0000-0000-0000E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57" name="Immagine 6256" descr="http://demaco.consob/ArchiflowWeb/images/indicator.gif">
          <a:extLst>
            <a:ext uri="{FF2B5EF4-FFF2-40B4-BE49-F238E27FC236}">
              <a16:creationId xmlns:a16="http://schemas.microsoft.com/office/drawing/2014/main" id="{00000000-0008-0000-0000-0000E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58" name="Immagine 6257" descr="http://demaco.consob/ArchiflowWeb/images/indicator.gif">
          <a:extLst>
            <a:ext uri="{FF2B5EF4-FFF2-40B4-BE49-F238E27FC236}">
              <a16:creationId xmlns:a16="http://schemas.microsoft.com/office/drawing/2014/main" id="{00000000-0008-0000-0000-0000E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59" name="Immagine 6258" descr="http://demaco.consob/ArchiflowWeb/images/indicator.gif">
          <a:extLst>
            <a:ext uri="{FF2B5EF4-FFF2-40B4-BE49-F238E27FC236}">
              <a16:creationId xmlns:a16="http://schemas.microsoft.com/office/drawing/2014/main" id="{00000000-0008-0000-0000-0000E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60" name="Immagine 6259" descr="http://demaco.consob/ArchiflowWeb/images/indicator.gif">
          <a:extLst>
            <a:ext uri="{FF2B5EF4-FFF2-40B4-BE49-F238E27FC236}">
              <a16:creationId xmlns:a16="http://schemas.microsoft.com/office/drawing/2014/main" id="{00000000-0008-0000-0000-0000E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61" name="Immagine 6260" descr="http://demaco.consob/ArchiflowWeb/images/indicator.gif">
          <a:extLst>
            <a:ext uri="{FF2B5EF4-FFF2-40B4-BE49-F238E27FC236}">
              <a16:creationId xmlns:a16="http://schemas.microsoft.com/office/drawing/2014/main" id="{00000000-0008-0000-0000-0000E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62" name="Immagine 6261" descr="http://demaco.consob/ArchiflowWeb/images/indicator.gif">
          <a:extLst>
            <a:ext uri="{FF2B5EF4-FFF2-40B4-BE49-F238E27FC236}">
              <a16:creationId xmlns:a16="http://schemas.microsoft.com/office/drawing/2014/main" id="{00000000-0008-0000-0000-0000E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63" name="Immagine 6262" descr="http://demaco.consob/ArchiflowWeb/images/indicator.gif">
          <a:extLst>
            <a:ext uri="{FF2B5EF4-FFF2-40B4-BE49-F238E27FC236}">
              <a16:creationId xmlns:a16="http://schemas.microsoft.com/office/drawing/2014/main" id="{00000000-0008-0000-0000-0000F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64" name="Immagine 6263" descr="http://demaco.consob/ArchiflowWeb/images/indicator.gif">
          <a:extLst>
            <a:ext uri="{FF2B5EF4-FFF2-40B4-BE49-F238E27FC236}">
              <a16:creationId xmlns:a16="http://schemas.microsoft.com/office/drawing/2014/main" id="{00000000-0008-0000-0000-0000F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65" name="Immagine 6264" descr="http://demaco.consob/ArchiflowWeb/images/indicator.gif">
          <a:extLst>
            <a:ext uri="{FF2B5EF4-FFF2-40B4-BE49-F238E27FC236}">
              <a16:creationId xmlns:a16="http://schemas.microsoft.com/office/drawing/2014/main" id="{00000000-0008-0000-0000-0000F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66" name="Immagine 6265" descr="http://demaco.consob/ArchiflowWeb/images/indicator.gif">
          <a:extLst>
            <a:ext uri="{FF2B5EF4-FFF2-40B4-BE49-F238E27FC236}">
              <a16:creationId xmlns:a16="http://schemas.microsoft.com/office/drawing/2014/main" id="{00000000-0008-0000-0000-0000F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67" name="Immagine 6266" descr="http://demaco.consob/ArchiflowWeb/images/indicator.gif">
          <a:extLst>
            <a:ext uri="{FF2B5EF4-FFF2-40B4-BE49-F238E27FC236}">
              <a16:creationId xmlns:a16="http://schemas.microsoft.com/office/drawing/2014/main" id="{00000000-0008-0000-0000-0000F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68" name="Immagine 6267" descr="http://demaco.consob/ArchiflowWeb/images/indicator.gif">
          <a:extLst>
            <a:ext uri="{FF2B5EF4-FFF2-40B4-BE49-F238E27FC236}">
              <a16:creationId xmlns:a16="http://schemas.microsoft.com/office/drawing/2014/main" id="{00000000-0008-0000-0000-0000F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69" name="Immagine 6268" descr="http://demaco.consob/ArchiflowWeb/images/indicator.gif">
          <a:extLst>
            <a:ext uri="{FF2B5EF4-FFF2-40B4-BE49-F238E27FC236}">
              <a16:creationId xmlns:a16="http://schemas.microsoft.com/office/drawing/2014/main" id="{00000000-0008-0000-0000-0000F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70" name="Immagine 6269" descr="http://demaco.consob/ArchiflowWeb/images/indicator.gif">
          <a:extLst>
            <a:ext uri="{FF2B5EF4-FFF2-40B4-BE49-F238E27FC236}">
              <a16:creationId xmlns:a16="http://schemas.microsoft.com/office/drawing/2014/main" id="{00000000-0008-0000-0000-0000F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71" name="Immagine 6270" descr="http://demaco.consob/ArchiflowWeb/images/indicator.gif">
          <a:extLst>
            <a:ext uri="{FF2B5EF4-FFF2-40B4-BE49-F238E27FC236}">
              <a16:creationId xmlns:a16="http://schemas.microsoft.com/office/drawing/2014/main" id="{00000000-0008-0000-0000-0000F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72" name="Immagine 6271" descr="http://demaco.consob/ArchiflowWeb/images/indicator.gif">
          <a:extLst>
            <a:ext uri="{FF2B5EF4-FFF2-40B4-BE49-F238E27FC236}">
              <a16:creationId xmlns:a16="http://schemas.microsoft.com/office/drawing/2014/main" id="{00000000-0008-0000-0000-0000F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73" name="Immagine 6272" descr="http://demaco.consob/ArchiflowWeb/images/indicator.gif">
          <a:extLst>
            <a:ext uri="{FF2B5EF4-FFF2-40B4-BE49-F238E27FC236}">
              <a16:creationId xmlns:a16="http://schemas.microsoft.com/office/drawing/2014/main" id="{00000000-0008-0000-0000-0000F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74" name="Immagine 6273" descr="http://demaco.consob/ArchiflowWeb/images/indicator.gif">
          <a:extLst>
            <a:ext uri="{FF2B5EF4-FFF2-40B4-BE49-F238E27FC236}">
              <a16:creationId xmlns:a16="http://schemas.microsoft.com/office/drawing/2014/main" id="{00000000-0008-0000-0000-0000F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75" name="Immagine 6274" descr="http://demaco.consob/ArchiflowWeb/images/indicator.gif">
          <a:extLst>
            <a:ext uri="{FF2B5EF4-FFF2-40B4-BE49-F238E27FC236}">
              <a16:creationId xmlns:a16="http://schemas.microsoft.com/office/drawing/2014/main" id="{00000000-0008-0000-0000-0000F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76" name="Immagine 6275" descr="http://demaco.consob/ArchiflowWeb/images/indicator.gif">
          <a:extLst>
            <a:ext uri="{FF2B5EF4-FFF2-40B4-BE49-F238E27FC236}">
              <a16:creationId xmlns:a16="http://schemas.microsoft.com/office/drawing/2014/main" id="{00000000-0008-0000-0000-0000F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77" name="Immagine 6276" descr="http://demaco.consob/ArchiflowWeb/images/indicator.gif">
          <a:extLst>
            <a:ext uri="{FF2B5EF4-FFF2-40B4-BE49-F238E27FC236}">
              <a16:creationId xmlns:a16="http://schemas.microsoft.com/office/drawing/2014/main" id="{00000000-0008-0000-0000-0000F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78" name="Immagine 6277" descr="http://demaco.consob/ArchiflowWeb/images/indicator.gif">
          <a:extLst>
            <a:ext uri="{FF2B5EF4-FFF2-40B4-BE49-F238E27FC236}">
              <a16:creationId xmlns:a16="http://schemas.microsoft.com/office/drawing/2014/main" id="{00000000-0008-0000-0000-0000F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79" name="Immagine 6278" descr="http://demaco.consob/ArchiflowWeb/images/indicator.gif">
          <a:extLst>
            <a:ext uri="{FF2B5EF4-FFF2-40B4-BE49-F238E27FC236}">
              <a16:creationId xmlns:a16="http://schemas.microsoft.com/office/drawing/2014/main" id="{00000000-0008-0000-0000-00000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80" name="Immagine 6279" descr="http://demaco.consob/ArchiflowWeb/images/indicator.gif">
          <a:extLst>
            <a:ext uri="{FF2B5EF4-FFF2-40B4-BE49-F238E27FC236}">
              <a16:creationId xmlns:a16="http://schemas.microsoft.com/office/drawing/2014/main" id="{00000000-0008-0000-0000-00000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81" name="Immagine 6280" descr="http://demaco.consob/ArchiflowWeb/images/indicator.gif">
          <a:extLst>
            <a:ext uri="{FF2B5EF4-FFF2-40B4-BE49-F238E27FC236}">
              <a16:creationId xmlns:a16="http://schemas.microsoft.com/office/drawing/2014/main" id="{00000000-0008-0000-0000-00000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82" name="Immagine 6281" descr="http://demaco.consob/ArchiflowWeb/images/indicator.gif">
          <a:extLst>
            <a:ext uri="{FF2B5EF4-FFF2-40B4-BE49-F238E27FC236}">
              <a16:creationId xmlns:a16="http://schemas.microsoft.com/office/drawing/2014/main" id="{00000000-0008-0000-0000-00000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83" name="Immagine 6282" descr="http://demaco.consob/ArchiflowWeb/images/indicator.gif">
          <a:extLst>
            <a:ext uri="{FF2B5EF4-FFF2-40B4-BE49-F238E27FC236}">
              <a16:creationId xmlns:a16="http://schemas.microsoft.com/office/drawing/2014/main" id="{00000000-0008-0000-0000-00000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84" name="Immagine 6283" descr="http://demaco.consob/ArchiflowWeb/images/indicator.gif">
          <a:extLst>
            <a:ext uri="{FF2B5EF4-FFF2-40B4-BE49-F238E27FC236}">
              <a16:creationId xmlns:a16="http://schemas.microsoft.com/office/drawing/2014/main" id="{00000000-0008-0000-0000-00000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85" name="Immagine 6284" descr="http://demaco.consob/ArchiflowWeb/images/indicator.gif">
          <a:extLst>
            <a:ext uri="{FF2B5EF4-FFF2-40B4-BE49-F238E27FC236}">
              <a16:creationId xmlns:a16="http://schemas.microsoft.com/office/drawing/2014/main" id="{00000000-0008-0000-0000-00000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86" name="Immagine 6285" descr="http://demaco.consob/ArchiflowWeb/images/indicator.gif">
          <a:extLst>
            <a:ext uri="{FF2B5EF4-FFF2-40B4-BE49-F238E27FC236}">
              <a16:creationId xmlns:a16="http://schemas.microsoft.com/office/drawing/2014/main" id="{00000000-0008-0000-0000-00000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87" name="Immagine 6286" descr="http://demaco.consob/ArchiflowWeb/images/indicator.gif">
          <a:extLst>
            <a:ext uri="{FF2B5EF4-FFF2-40B4-BE49-F238E27FC236}">
              <a16:creationId xmlns:a16="http://schemas.microsoft.com/office/drawing/2014/main" id="{00000000-0008-0000-0000-00000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88" name="Immagine 6287" descr="http://demaco.consob/ArchiflowWeb/images/indicator.gif">
          <a:extLst>
            <a:ext uri="{FF2B5EF4-FFF2-40B4-BE49-F238E27FC236}">
              <a16:creationId xmlns:a16="http://schemas.microsoft.com/office/drawing/2014/main" id="{00000000-0008-0000-0000-00000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89" name="Immagine 6288" descr="http://demaco.consob/ArchiflowWeb/images/indicator.gif">
          <a:extLst>
            <a:ext uri="{FF2B5EF4-FFF2-40B4-BE49-F238E27FC236}">
              <a16:creationId xmlns:a16="http://schemas.microsoft.com/office/drawing/2014/main" id="{00000000-0008-0000-0000-00000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90" name="Immagine 6289" descr="http://demaco.consob/ArchiflowWeb/images/indicator.gif">
          <a:extLst>
            <a:ext uri="{FF2B5EF4-FFF2-40B4-BE49-F238E27FC236}">
              <a16:creationId xmlns:a16="http://schemas.microsoft.com/office/drawing/2014/main" id="{00000000-0008-0000-0000-00000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91" name="Immagine 6290" descr="http://demaco.consob/ArchiflowWeb/images/indicator.gif">
          <a:extLst>
            <a:ext uri="{FF2B5EF4-FFF2-40B4-BE49-F238E27FC236}">
              <a16:creationId xmlns:a16="http://schemas.microsoft.com/office/drawing/2014/main" id="{00000000-0008-0000-0000-00000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92" name="Immagine 6291" descr="http://demaco.consob/ArchiflowWeb/images/indicator.gif">
          <a:extLst>
            <a:ext uri="{FF2B5EF4-FFF2-40B4-BE49-F238E27FC236}">
              <a16:creationId xmlns:a16="http://schemas.microsoft.com/office/drawing/2014/main" id="{00000000-0008-0000-0000-00000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93" name="Immagine 6292" descr="http://demaco.consob/ArchiflowWeb/images/indicator.gif">
          <a:extLst>
            <a:ext uri="{FF2B5EF4-FFF2-40B4-BE49-F238E27FC236}">
              <a16:creationId xmlns:a16="http://schemas.microsoft.com/office/drawing/2014/main" id="{00000000-0008-0000-0000-00000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94" name="Immagine 6293" descr="http://demaco.consob/ArchiflowWeb/images/indicator.gif">
          <a:extLst>
            <a:ext uri="{FF2B5EF4-FFF2-40B4-BE49-F238E27FC236}">
              <a16:creationId xmlns:a16="http://schemas.microsoft.com/office/drawing/2014/main" id="{00000000-0008-0000-0000-00000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95" name="Immagine 6294" descr="http://demaco.consob/ArchiflowWeb/images/indicator.gif">
          <a:extLst>
            <a:ext uri="{FF2B5EF4-FFF2-40B4-BE49-F238E27FC236}">
              <a16:creationId xmlns:a16="http://schemas.microsoft.com/office/drawing/2014/main" id="{00000000-0008-0000-0000-00001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96" name="Immagine 6295" descr="http://demaco.consob/ArchiflowWeb/images/indicator.gif">
          <a:extLst>
            <a:ext uri="{FF2B5EF4-FFF2-40B4-BE49-F238E27FC236}">
              <a16:creationId xmlns:a16="http://schemas.microsoft.com/office/drawing/2014/main" id="{00000000-0008-0000-0000-00001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97" name="Immagine 6296" descr="http://demaco.consob/ArchiflowWeb/images/indicator.gif">
          <a:extLst>
            <a:ext uri="{FF2B5EF4-FFF2-40B4-BE49-F238E27FC236}">
              <a16:creationId xmlns:a16="http://schemas.microsoft.com/office/drawing/2014/main" id="{00000000-0008-0000-0000-00001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298" name="Immagine 6297" descr="http://demaco.consob/ArchiflowWeb/images/indicator.gif">
          <a:extLst>
            <a:ext uri="{FF2B5EF4-FFF2-40B4-BE49-F238E27FC236}">
              <a16:creationId xmlns:a16="http://schemas.microsoft.com/office/drawing/2014/main" id="{00000000-0008-0000-0000-00001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299" name="Immagine 6298" descr="http://demaco.consob/ArchiflowWeb/images/indicator.gif">
          <a:extLst>
            <a:ext uri="{FF2B5EF4-FFF2-40B4-BE49-F238E27FC236}">
              <a16:creationId xmlns:a16="http://schemas.microsoft.com/office/drawing/2014/main" id="{00000000-0008-0000-0000-00001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00" name="Immagine 6299" descr="http://demaco.consob/ArchiflowWeb/images/indicator.gif">
          <a:extLst>
            <a:ext uri="{FF2B5EF4-FFF2-40B4-BE49-F238E27FC236}">
              <a16:creationId xmlns:a16="http://schemas.microsoft.com/office/drawing/2014/main" id="{00000000-0008-0000-0000-00001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01" name="Immagine 6300" descr="http://demaco.consob/ArchiflowWeb/images/indicator.gif">
          <a:extLst>
            <a:ext uri="{FF2B5EF4-FFF2-40B4-BE49-F238E27FC236}">
              <a16:creationId xmlns:a16="http://schemas.microsoft.com/office/drawing/2014/main" id="{00000000-0008-0000-0000-00001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02" name="Immagine 6301" descr="http://demaco.consob/ArchiflowWeb/images/indicator.gif">
          <a:extLst>
            <a:ext uri="{FF2B5EF4-FFF2-40B4-BE49-F238E27FC236}">
              <a16:creationId xmlns:a16="http://schemas.microsoft.com/office/drawing/2014/main" id="{00000000-0008-0000-0000-00001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03" name="Immagine 6302" descr="http://demaco.consob/ArchiflowWeb/images/indicator.gif">
          <a:extLst>
            <a:ext uri="{FF2B5EF4-FFF2-40B4-BE49-F238E27FC236}">
              <a16:creationId xmlns:a16="http://schemas.microsoft.com/office/drawing/2014/main" id="{00000000-0008-0000-0000-00001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503</xdr:row>
      <xdr:rowOff>0</xdr:rowOff>
    </xdr:from>
    <xdr:to>
      <xdr:col>11</xdr:col>
      <xdr:colOff>152400</xdr:colOff>
      <xdr:row>503</xdr:row>
      <xdr:rowOff>152400</xdr:rowOff>
    </xdr:to>
    <xdr:pic>
      <xdr:nvPicPr>
        <xdr:cNvPr id="6304" name="Immagine 6303" descr="http://demaco.consob/ArchiflowWeb/images/indicator.gif">
          <a:extLst>
            <a:ext uri="{FF2B5EF4-FFF2-40B4-BE49-F238E27FC236}">
              <a16:creationId xmlns:a16="http://schemas.microsoft.com/office/drawing/2014/main" id="{00000000-0008-0000-0000-000019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503</xdr:row>
      <xdr:rowOff>0</xdr:rowOff>
    </xdr:from>
    <xdr:ext cx="152400" cy="152400"/>
    <xdr:pic>
      <xdr:nvPicPr>
        <xdr:cNvPr id="6305" name="Immagine 6304" descr="http://demaco.consob/ArchiflowWeb/images/indicator.gif">
          <a:extLst>
            <a:ext uri="{FF2B5EF4-FFF2-40B4-BE49-F238E27FC236}">
              <a16:creationId xmlns:a16="http://schemas.microsoft.com/office/drawing/2014/main" id="{00000000-0008-0000-0000-00001A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06" name="Immagine 6305" descr="http://demaco.consob/ArchiflowWeb/images/indicator.gif">
          <a:extLst>
            <a:ext uri="{FF2B5EF4-FFF2-40B4-BE49-F238E27FC236}">
              <a16:creationId xmlns:a16="http://schemas.microsoft.com/office/drawing/2014/main" id="{00000000-0008-0000-0000-00001B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07" name="Immagine 6306" descr="http://demaco.consob/ArchiflowWeb/images/indicator.gif">
          <a:extLst>
            <a:ext uri="{FF2B5EF4-FFF2-40B4-BE49-F238E27FC236}">
              <a16:creationId xmlns:a16="http://schemas.microsoft.com/office/drawing/2014/main" id="{00000000-0008-0000-0000-00001C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08" name="Immagine 6307" descr="http://demaco.consob/ArchiflowWeb/images/indicator.gif">
          <a:extLst>
            <a:ext uri="{FF2B5EF4-FFF2-40B4-BE49-F238E27FC236}">
              <a16:creationId xmlns:a16="http://schemas.microsoft.com/office/drawing/2014/main" id="{00000000-0008-0000-0000-00001D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09" name="Immagine 6308" descr="http://demaco.consob/ArchiflowWeb/images/indicator.gif">
          <a:extLst>
            <a:ext uri="{FF2B5EF4-FFF2-40B4-BE49-F238E27FC236}">
              <a16:creationId xmlns:a16="http://schemas.microsoft.com/office/drawing/2014/main" id="{00000000-0008-0000-0000-00001E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10" name="Immagine 6309" descr="http://demaco.consob/ArchiflowWeb/images/indicator.gif">
          <a:extLst>
            <a:ext uri="{FF2B5EF4-FFF2-40B4-BE49-F238E27FC236}">
              <a16:creationId xmlns:a16="http://schemas.microsoft.com/office/drawing/2014/main" id="{00000000-0008-0000-0000-00001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11" name="Immagine 6310" descr="http://demaco.consob/ArchiflowWeb/images/indicator.gif">
          <a:extLst>
            <a:ext uri="{FF2B5EF4-FFF2-40B4-BE49-F238E27FC236}">
              <a16:creationId xmlns:a16="http://schemas.microsoft.com/office/drawing/2014/main" id="{00000000-0008-0000-0000-00002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12" name="Immagine 6311" descr="http://demaco.consob/ArchiflowWeb/images/indicator.gif">
          <a:extLst>
            <a:ext uri="{FF2B5EF4-FFF2-40B4-BE49-F238E27FC236}">
              <a16:creationId xmlns:a16="http://schemas.microsoft.com/office/drawing/2014/main" id="{00000000-0008-0000-0000-00002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13" name="Immagine 6312" descr="http://demaco.consob/ArchiflowWeb/images/indicator.gif">
          <a:extLst>
            <a:ext uri="{FF2B5EF4-FFF2-40B4-BE49-F238E27FC236}">
              <a16:creationId xmlns:a16="http://schemas.microsoft.com/office/drawing/2014/main" id="{00000000-0008-0000-0000-00002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14" name="Immagine 6313" descr="http://demaco.consob/ArchiflowWeb/images/indicator.gif">
          <a:extLst>
            <a:ext uri="{FF2B5EF4-FFF2-40B4-BE49-F238E27FC236}">
              <a16:creationId xmlns:a16="http://schemas.microsoft.com/office/drawing/2014/main" id="{00000000-0008-0000-0000-00002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15" name="Immagine 6314" descr="http://demaco.consob/ArchiflowWeb/images/indicator.gif">
          <a:extLst>
            <a:ext uri="{FF2B5EF4-FFF2-40B4-BE49-F238E27FC236}">
              <a16:creationId xmlns:a16="http://schemas.microsoft.com/office/drawing/2014/main" id="{00000000-0008-0000-0000-00002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16" name="Immagine 6315" descr="http://demaco.consob/ArchiflowWeb/images/indicator.gif">
          <a:extLst>
            <a:ext uri="{FF2B5EF4-FFF2-40B4-BE49-F238E27FC236}">
              <a16:creationId xmlns:a16="http://schemas.microsoft.com/office/drawing/2014/main" id="{00000000-0008-0000-0000-00002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17" name="Immagine 6316" descr="http://demaco.consob/ArchiflowWeb/images/indicator.gif">
          <a:extLst>
            <a:ext uri="{FF2B5EF4-FFF2-40B4-BE49-F238E27FC236}">
              <a16:creationId xmlns:a16="http://schemas.microsoft.com/office/drawing/2014/main" id="{00000000-0008-0000-0000-00002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18" name="Immagine 6317" descr="http://demaco.consob/ArchiflowWeb/images/indicator.gif">
          <a:extLst>
            <a:ext uri="{FF2B5EF4-FFF2-40B4-BE49-F238E27FC236}">
              <a16:creationId xmlns:a16="http://schemas.microsoft.com/office/drawing/2014/main" id="{00000000-0008-0000-0000-00002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19" name="Immagine 6318" descr="http://demaco.consob/ArchiflowWeb/images/indicator.gif">
          <a:extLst>
            <a:ext uri="{FF2B5EF4-FFF2-40B4-BE49-F238E27FC236}">
              <a16:creationId xmlns:a16="http://schemas.microsoft.com/office/drawing/2014/main" id="{00000000-0008-0000-0000-00002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20" name="Immagine 6319" descr="http://demaco.consob/ArchiflowWeb/images/indicator.gif">
          <a:extLst>
            <a:ext uri="{FF2B5EF4-FFF2-40B4-BE49-F238E27FC236}">
              <a16:creationId xmlns:a16="http://schemas.microsoft.com/office/drawing/2014/main" id="{00000000-0008-0000-0000-00002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21" name="Immagine 6320" descr="http://demaco.consob/ArchiflowWeb/images/indicator.gif">
          <a:extLst>
            <a:ext uri="{FF2B5EF4-FFF2-40B4-BE49-F238E27FC236}">
              <a16:creationId xmlns:a16="http://schemas.microsoft.com/office/drawing/2014/main" id="{00000000-0008-0000-0000-00002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22" name="Immagine 6321" descr="http://demaco.consob/ArchiflowWeb/images/indicator.gif">
          <a:extLst>
            <a:ext uri="{FF2B5EF4-FFF2-40B4-BE49-F238E27FC236}">
              <a16:creationId xmlns:a16="http://schemas.microsoft.com/office/drawing/2014/main" id="{00000000-0008-0000-0000-00002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23" name="Immagine 6322" descr="http://demaco.consob/ArchiflowWeb/images/indicator.gif">
          <a:extLst>
            <a:ext uri="{FF2B5EF4-FFF2-40B4-BE49-F238E27FC236}">
              <a16:creationId xmlns:a16="http://schemas.microsoft.com/office/drawing/2014/main" id="{00000000-0008-0000-0000-00002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24" name="Immagine 6323" descr="http://demaco.consob/ArchiflowWeb/images/indicator.gif">
          <a:extLst>
            <a:ext uri="{FF2B5EF4-FFF2-40B4-BE49-F238E27FC236}">
              <a16:creationId xmlns:a16="http://schemas.microsoft.com/office/drawing/2014/main" id="{00000000-0008-0000-0000-00002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25" name="Immagine 6324" descr="http://demaco.consob/ArchiflowWeb/images/indicator.gif">
          <a:extLst>
            <a:ext uri="{FF2B5EF4-FFF2-40B4-BE49-F238E27FC236}">
              <a16:creationId xmlns:a16="http://schemas.microsoft.com/office/drawing/2014/main" id="{00000000-0008-0000-0000-00002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26" name="Immagine 6325" descr="http://demaco.consob/ArchiflowWeb/images/indicator.gif">
          <a:extLst>
            <a:ext uri="{FF2B5EF4-FFF2-40B4-BE49-F238E27FC236}">
              <a16:creationId xmlns:a16="http://schemas.microsoft.com/office/drawing/2014/main" id="{00000000-0008-0000-0000-00002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27" name="Immagine 6326" descr="http://demaco.consob/ArchiflowWeb/images/indicator.gif">
          <a:extLst>
            <a:ext uri="{FF2B5EF4-FFF2-40B4-BE49-F238E27FC236}">
              <a16:creationId xmlns:a16="http://schemas.microsoft.com/office/drawing/2014/main" id="{00000000-0008-0000-0000-00003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28" name="Immagine 6327" descr="http://demaco.consob/ArchiflowWeb/images/indicator.gif">
          <a:extLst>
            <a:ext uri="{FF2B5EF4-FFF2-40B4-BE49-F238E27FC236}">
              <a16:creationId xmlns:a16="http://schemas.microsoft.com/office/drawing/2014/main" id="{00000000-0008-0000-0000-00003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29" name="Immagine 6328" descr="http://demaco.consob/ArchiflowWeb/images/indicator.gif">
          <a:extLst>
            <a:ext uri="{FF2B5EF4-FFF2-40B4-BE49-F238E27FC236}">
              <a16:creationId xmlns:a16="http://schemas.microsoft.com/office/drawing/2014/main" id="{00000000-0008-0000-0000-00003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30" name="Immagine 6329" descr="http://demaco.consob/ArchiflowWeb/images/indicator.gif">
          <a:extLst>
            <a:ext uri="{FF2B5EF4-FFF2-40B4-BE49-F238E27FC236}">
              <a16:creationId xmlns:a16="http://schemas.microsoft.com/office/drawing/2014/main" id="{00000000-0008-0000-0000-00003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31" name="Immagine 6330" descr="http://demaco.consob/ArchiflowWeb/images/indicator.gif">
          <a:extLst>
            <a:ext uri="{FF2B5EF4-FFF2-40B4-BE49-F238E27FC236}">
              <a16:creationId xmlns:a16="http://schemas.microsoft.com/office/drawing/2014/main" id="{00000000-0008-0000-0000-00003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32" name="Immagine 6331" descr="http://demaco.consob/ArchiflowWeb/images/indicator.gif">
          <a:extLst>
            <a:ext uri="{FF2B5EF4-FFF2-40B4-BE49-F238E27FC236}">
              <a16:creationId xmlns:a16="http://schemas.microsoft.com/office/drawing/2014/main" id="{00000000-0008-0000-0000-00003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33" name="Immagine 6332" descr="http://demaco.consob/ArchiflowWeb/images/indicator.gif">
          <a:extLst>
            <a:ext uri="{FF2B5EF4-FFF2-40B4-BE49-F238E27FC236}">
              <a16:creationId xmlns:a16="http://schemas.microsoft.com/office/drawing/2014/main" id="{00000000-0008-0000-0000-00003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34" name="Immagine 6333" descr="http://demaco.consob/ArchiflowWeb/images/indicator.gif">
          <a:extLst>
            <a:ext uri="{FF2B5EF4-FFF2-40B4-BE49-F238E27FC236}">
              <a16:creationId xmlns:a16="http://schemas.microsoft.com/office/drawing/2014/main" id="{00000000-0008-0000-0000-00003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35" name="Immagine 6334" descr="http://demaco.consob/ArchiflowWeb/images/indicator.gif">
          <a:extLst>
            <a:ext uri="{FF2B5EF4-FFF2-40B4-BE49-F238E27FC236}">
              <a16:creationId xmlns:a16="http://schemas.microsoft.com/office/drawing/2014/main" id="{00000000-0008-0000-0000-00003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36" name="Immagine 6335" descr="http://demaco.consob/ArchiflowWeb/images/indicator.gif">
          <a:extLst>
            <a:ext uri="{FF2B5EF4-FFF2-40B4-BE49-F238E27FC236}">
              <a16:creationId xmlns:a16="http://schemas.microsoft.com/office/drawing/2014/main" id="{00000000-0008-0000-0000-00003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37" name="Immagine 6336" descr="http://demaco.consob/ArchiflowWeb/images/indicator.gif">
          <a:extLst>
            <a:ext uri="{FF2B5EF4-FFF2-40B4-BE49-F238E27FC236}">
              <a16:creationId xmlns:a16="http://schemas.microsoft.com/office/drawing/2014/main" id="{00000000-0008-0000-0000-00003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38" name="Immagine 6337" descr="http://demaco.consob/ArchiflowWeb/images/indicator.gif">
          <a:extLst>
            <a:ext uri="{FF2B5EF4-FFF2-40B4-BE49-F238E27FC236}">
              <a16:creationId xmlns:a16="http://schemas.microsoft.com/office/drawing/2014/main" id="{00000000-0008-0000-0000-00003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39" name="Immagine 6338" descr="http://demaco.consob/ArchiflowWeb/images/indicator.gif">
          <a:extLst>
            <a:ext uri="{FF2B5EF4-FFF2-40B4-BE49-F238E27FC236}">
              <a16:creationId xmlns:a16="http://schemas.microsoft.com/office/drawing/2014/main" id="{00000000-0008-0000-0000-00003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40" name="Immagine 6339" descr="http://demaco.consob/ArchiflowWeb/images/indicator.gif">
          <a:extLst>
            <a:ext uri="{FF2B5EF4-FFF2-40B4-BE49-F238E27FC236}">
              <a16:creationId xmlns:a16="http://schemas.microsoft.com/office/drawing/2014/main" id="{00000000-0008-0000-0000-00003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41" name="Immagine 6340" descr="http://demaco.consob/ArchiflowWeb/images/indicator.gif">
          <a:extLst>
            <a:ext uri="{FF2B5EF4-FFF2-40B4-BE49-F238E27FC236}">
              <a16:creationId xmlns:a16="http://schemas.microsoft.com/office/drawing/2014/main" id="{00000000-0008-0000-0000-00003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42" name="Immagine 6341" descr="http://demaco.consob/ArchiflowWeb/images/indicator.gif">
          <a:extLst>
            <a:ext uri="{FF2B5EF4-FFF2-40B4-BE49-F238E27FC236}">
              <a16:creationId xmlns:a16="http://schemas.microsoft.com/office/drawing/2014/main" id="{00000000-0008-0000-0000-00003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43" name="Immagine 6342" descr="http://demaco.consob/ArchiflowWeb/images/indicator.gif">
          <a:extLst>
            <a:ext uri="{FF2B5EF4-FFF2-40B4-BE49-F238E27FC236}">
              <a16:creationId xmlns:a16="http://schemas.microsoft.com/office/drawing/2014/main" id="{00000000-0008-0000-0000-00004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44" name="Immagine 6343" descr="http://demaco.consob/ArchiflowWeb/images/indicator.gif">
          <a:extLst>
            <a:ext uri="{FF2B5EF4-FFF2-40B4-BE49-F238E27FC236}">
              <a16:creationId xmlns:a16="http://schemas.microsoft.com/office/drawing/2014/main" id="{00000000-0008-0000-0000-00004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45" name="Immagine 6344" descr="http://demaco.consob/ArchiflowWeb/images/indicator.gif">
          <a:extLst>
            <a:ext uri="{FF2B5EF4-FFF2-40B4-BE49-F238E27FC236}">
              <a16:creationId xmlns:a16="http://schemas.microsoft.com/office/drawing/2014/main" id="{00000000-0008-0000-0000-00004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46" name="Immagine 6345" descr="http://demaco.consob/ArchiflowWeb/images/indicator.gif">
          <a:extLst>
            <a:ext uri="{FF2B5EF4-FFF2-40B4-BE49-F238E27FC236}">
              <a16:creationId xmlns:a16="http://schemas.microsoft.com/office/drawing/2014/main" id="{00000000-0008-0000-0000-00004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47" name="Immagine 6346" descr="http://demaco.consob/ArchiflowWeb/images/indicator.gif">
          <a:extLst>
            <a:ext uri="{FF2B5EF4-FFF2-40B4-BE49-F238E27FC236}">
              <a16:creationId xmlns:a16="http://schemas.microsoft.com/office/drawing/2014/main" id="{00000000-0008-0000-0000-00004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48" name="Immagine 6347" descr="http://demaco.consob/ArchiflowWeb/images/indicator.gif">
          <a:extLst>
            <a:ext uri="{FF2B5EF4-FFF2-40B4-BE49-F238E27FC236}">
              <a16:creationId xmlns:a16="http://schemas.microsoft.com/office/drawing/2014/main" id="{00000000-0008-0000-0000-00004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49" name="Immagine 6348" descr="http://demaco.consob/ArchiflowWeb/images/indicator.gif">
          <a:extLst>
            <a:ext uri="{FF2B5EF4-FFF2-40B4-BE49-F238E27FC236}">
              <a16:creationId xmlns:a16="http://schemas.microsoft.com/office/drawing/2014/main" id="{00000000-0008-0000-0000-00004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50" name="Immagine 6349" descr="http://demaco.consob/ArchiflowWeb/images/indicator.gif">
          <a:extLst>
            <a:ext uri="{FF2B5EF4-FFF2-40B4-BE49-F238E27FC236}">
              <a16:creationId xmlns:a16="http://schemas.microsoft.com/office/drawing/2014/main" id="{00000000-0008-0000-0000-00004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51" name="Immagine 6350" descr="http://demaco.consob/ArchiflowWeb/images/indicator.gif">
          <a:extLst>
            <a:ext uri="{FF2B5EF4-FFF2-40B4-BE49-F238E27FC236}">
              <a16:creationId xmlns:a16="http://schemas.microsoft.com/office/drawing/2014/main" id="{00000000-0008-0000-0000-00004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52" name="Immagine 6351" descr="http://demaco.consob/ArchiflowWeb/images/indicator.gif">
          <a:extLst>
            <a:ext uri="{FF2B5EF4-FFF2-40B4-BE49-F238E27FC236}">
              <a16:creationId xmlns:a16="http://schemas.microsoft.com/office/drawing/2014/main" id="{00000000-0008-0000-0000-00004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53" name="Immagine 6352" descr="http://demaco.consob/ArchiflowWeb/images/indicator.gif">
          <a:extLst>
            <a:ext uri="{FF2B5EF4-FFF2-40B4-BE49-F238E27FC236}">
              <a16:creationId xmlns:a16="http://schemas.microsoft.com/office/drawing/2014/main" id="{00000000-0008-0000-0000-00004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54" name="Immagine 6353" descr="http://demaco.consob/ArchiflowWeb/images/indicator.gif">
          <a:extLst>
            <a:ext uri="{FF2B5EF4-FFF2-40B4-BE49-F238E27FC236}">
              <a16:creationId xmlns:a16="http://schemas.microsoft.com/office/drawing/2014/main" id="{00000000-0008-0000-0000-00004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55" name="Immagine 6354" descr="http://demaco.consob/ArchiflowWeb/images/indicator.gif">
          <a:extLst>
            <a:ext uri="{FF2B5EF4-FFF2-40B4-BE49-F238E27FC236}">
              <a16:creationId xmlns:a16="http://schemas.microsoft.com/office/drawing/2014/main" id="{00000000-0008-0000-0000-00004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56" name="Immagine 6355" descr="http://demaco.consob/ArchiflowWeb/images/indicator.gif">
          <a:extLst>
            <a:ext uri="{FF2B5EF4-FFF2-40B4-BE49-F238E27FC236}">
              <a16:creationId xmlns:a16="http://schemas.microsoft.com/office/drawing/2014/main" id="{00000000-0008-0000-0000-00004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57" name="Immagine 6356" descr="http://demaco.consob/ArchiflowWeb/images/indicator.gif">
          <a:extLst>
            <a:ext uri="{FF2B5EF4-FFF2-40B4-BE49-F238E27FC236}">
              <a16:creationId xmlns:a16="http://schemas.microsoft.com/office/drawing/2014/main" id="{00000000-0008-0000-0000-00004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58" name="Immagine 6357" descr="http://demaco.consob/ArchiflowWeb/images/indicator.gif">
          <a:extLst>
            <a:ext uri="{FF2B5EF4-FFF2-40B4-BE49-F238E27FC236}">
              <a16:creationId xmlns:a16="http://schemas.microsoft.com/office/drawing/2014/main" id="{00000000-0008-0000-0000-00004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59" name="Immagine 6358" descr="http://demaco.consob/ArchiflowWeb/images/indicator.gif">
          <a:extLst>
            <a:ext uri="{FF2B5EF4-FFF2-40B4-BE49-F238E27FC236}">
              <a16:creationId xmlns:a16="http://schemas.microsoft.com/office/drawing/2014/main" id="{00000000-0008-0000-0000-00005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60" name="Immagine 6359" descr="http://demaco.consob/ArchiflowWeb/images/indicator.gif">
          <a:extLst>
            <a:ext uri="{FF2B5EF4-FFF2-40B4-BE49-F238E27FC236}">
              <a16:creationId xmlns:a16="http://schemas.microsoft.com/office/drawing/2014/main" id="{00000000-0008-0000-0000-00005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61" name="Immagine 6360" descr="http://demaco.consob/ArchiflowWeb/images/indicator.gif">
          <a:extLst>
            <a:ext uri="{FF2B5EF4-FFF2-40B4-BE49-F238E27FC236}">
              <a16:creationId xmlns:a16="http://schemas.microsoft.com/office/drawing/2014/main" id="{00000000-0008-0000-0000-00005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62" name="Immagine 6361" descr="http://demaco.consob/ArchiflowWeb/images/indicator.gif">
          <a:extLst>
            <a:ext uri="{FF2B5EF4-FFF2-40B4-BE49-F238E27FC236}">
              <a16:creationId xmlns:a16="http://schemas.microsoft.com/office/drawing/2014/main" id="{00000000-0008-0000-0000-00005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63" name="Immagine 6362" descr="http://demaco.consob/ArchiflowWeb/images/indicator.gif">
          <a:extLst>
            <a:ext uri="{FF2B5EF4-FFF2-40B4-BE49-F238E27FC236}">
              <a16:creationId xmlns:a16="http://schemas.microsoft.com/office/drawing/2014/main" id="{00000000-0008-0000-0000-00005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64" name="Immagine 6363" descr="http://demaco.consob/ArchiflowWeb/images/indicator.gif">
          <a:extLst>
            <a:ext uri="{FF2B5EF4-FFF2-40B4-BE49-F238E27FC236}">
              <a16:creationId xmlns:a16="http://schemas.microsoft.com/office/drawing/2014/main" id="{00000000-0008-0000-0000-00005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65" name="Immagine 6364" descr="http://demaco.consob/ArchiflowWeb/images/indicator.gif">
          <a:extLst>
            <a:ext uri="{FF2B5EF4-FFF2-40B4-BE49-F238E27FC236}">
              <a16:creationId xmlns:a16="http://schemas.microsoft.com/office/drawing/2014/main" id="{00000000-0008-0000-0000-00005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66" name="Immagine 6365" descr="http://demaco.consob/ArchiflowWeb/images/indicator.gif">
          <a:extLst>
            <a:ext uri="{FF2B5EF4-FFF2-40B4-BE49-F238E27FC236}">
              <a16:creationId xmlns:a16="http://schemas.microsoft.com/office/drawing/2014/main" id="{00000000-0008-0000-0000-00005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67" name="Immagine 6366" descr="http://demaco.consob/ArchiflowWeb/images/indicator.gif">
          <a:extLst>
            <a:ext uri="{FF2B5EF4-FFF2-40B4-BE49-F238E27FC236}">
              <a16:creationId xmlns:a16="http://schemas.microsoft.com/office/drawing/2014/main" id="{00000000-0008-0000-0000-00005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68" name="Immagine 6367" descr="http://demaco.consob/ArchiflowWeb/images/indicator.gif">
          <a:extLst>
            <a:ext uri="{FF2B5EF4-FFF2-40B4-BE49-F238E27FC236}">
              <a16:creationId xmlns:a16="http://schemas.microsoft.com/office/drawing/2014/main" id="{00000000-0008-0000-0000-00005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69" name="Immagine 6368" descr="http://demaco.consob/ArchiflowWeb/images/indicator.gif">
          <a:extLst>
            <a:ext uri="{FF2B5EF4-FFF2-40B4-BE49-F238E27FC236}">
              <a16:creationId xmlns:a16="http://schemas.microsoft.com/office/drawing/2014/main" id="{00000000-0008-0000-0000-00005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70" name="Immagine 6369" descr="http://demaco.consob/ArchiflowWeb/images/indicator.gif">
          <a:extLst>
            <a:ext uri="{FF2B5EF4-FFF2-40B4-BE49-F238E27FC236}">
              <a16:creationId xmlns:a16="http://schemas.microsoft.com/office/drawing/2014/main" id="{00000000-0008-0000-0000-00005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71" name="Immagine 6370" descr="http://demaco.consob/ArchiflowWeb/images/indicator.gif">
          <a:extLst>
            <a:ext uri="{FF2B5EF4-FFF2-40B4-BE49-F238E27FC236}">
              <a16:creationId xmlns:a16="http://schemas.microsoft.com/office/drawing/2014/main" id="{00000000-0008-0000-0000-00005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72" name="Immagine 6371" descr="http://demaco.consob/ArchiflowWeb/images/indicator.gif">
          <a:extLst>
            <a:ext uri="{FF2B5EF4-FFF2-40B4-BE49-F238E27FC236}">
              <a16:creationId xmlns:a16="http://schemas.microsoft.com/office/drawing/2014/main" id="{00000000-0008-0000-0000-00005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73" name="Immagine 6372" descr="http://demaco.consob/ArchiflowWeb/images/indicator.gif">
          <a:extLst>
            <a:ext uri="{FF2B5EF4-FFF2-40B4-BE49-F238E27FC236}">
              <a16:creationId xmlns:a16="http://schemas.microsoft.com/office/drawing/2014/main" id="{00000000-0008-0000-0000-00005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74" name="Immagine 6373" descr="http://demaco.consob/ArchiflowWeb/images/indicator.gif">
          <a:extLst>
            <a:ext uri="{FF2B5EF4-FFF2-40B4-BE49-F238E27FC236}">
              <a16:creationId xmlns:a16="http://schemas.microsoft.com/office/drawing/2014/main" id="{00000000-0008-0000-0000-00005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75" name="Immagine 6374" descr="http://demaco.consob/ArchiflowWeb/images/indicator.gif">
          <a:extLst>
            <a:ext uri="{FF2B5EF4-FFF2-40B4-BE49-F238E27FC236}">
              <a16:creationId xmlns:a16="http://schemas.microsoft.com/office/drawing/2014/main" id="{00000000-0008-0000-0000-00006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76" name="Immagine 6375" descr="http://demaco.consob/ArchiflowWeb/images/indicator.gif">
          <a:extLst>
            <a:ext uri="{FF2B5EF4-FFF2-40B4-BE49-F238E27FC236}">
              <a16:creationId xmlns:a16="http://schemas.microsoft.com/office/drawing/2014/main" id="{00000000-0008-0000-0000-00006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77" name="Immagine 6376" descr="http://demaco.consob/ArchiflowWeb/images/indicator.gif">
          <a:extLst>
            <a:ext uri="{FF2B5EF4-FFF2-40B4-BE49-F238E27FC236}">
              <a16:creationId xmlns:a16="http://schemas.microsoft.com/office/drawing/2014/main" id="{00000000-0008-0000-0000-00006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78" name="Immagine 6377" descr="http://demaco.consob/ArchiflowWeb/images/indicator.gif">
          <a:extLst>
            <a:ext uri="{FF2B5EF4-FFF2-40B4-BE49-F238E27FC236}">
              <a16:creationId xmlns:a16="http://schemas.microsoft.com/office/drawing/2014/main" id="{00000000-0008-0000-0000-00006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79" name="Immagine 6378" descr="http://demaco.consob/ArchiflowWeb/images/indicator.gif">
          <a:extLst>
            <a:ext uri="{FF2B5EF4-FFF2-40B4-BE49-F238E27FC236}">
              <a16:creationId xmlns:a16="http://schemas.microsoft.com/office/drawing/2014/main" id="{00000000-0008-0000-0000-00006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80" name="Immagine 6379" descr="http://demaco.consob/ArchiflowWeb/images/indicator.gif">
          <a:extLst>
            <a:ext uri="{FF2B5EF4-FFF2-40B4-BE49-F238E27FC236}">
              <a16:creationId xmlns:a16="http://schemas.microsoft.com/office/drawing/2014/main" id="{00000000-0008-0000-0000-00006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81" name="Immagine 6380" descr="http://demaco.consob/ArchiflowWeb/images/indicator.gif">
          <a:extLst>
            <a:ext uri="{FF2B5EF4-FFF2-40B4-BE49-F238E27FC236}">
              <a16:creationId xmlns:a16="http://schemas.microsoft.com/office/drawing/2014/main" id="{00000000-0008-0000-0000-00006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82" name="Immagine 6381" descr="http://demaco.consob/ArchiflowWeb/images/indicator.gif">
          <a:extLst>
            <a:ext uri="{FF2B5EF4-FFF2-40B4-BE49-F238E27FC236}">
              <a16:creationId xmlns:a16="http://schemas.microsoft.com/office/drawing/2014/main" id="{00000000-0008-0000-0000-00006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83" name="Immagine 6382" descr="http://demaco.consob/ArchiflowWeb/images/indicator.gif">
          <a:extLst>
            <a:ext uri="{FF2B5EF4-FFF2-40B4-BE49-F238E27FC236}">
              <a16:creationId xmlns:a16="http://schemas.microsoft.com/office/drawing/2014/main" id="{00000000-0008-0000-0000-00006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84" name="Immagine 6383" descr="http://demaco.consob/ArchiflowWeb/images/indicator.gif">
          <a:extLst>
            <a:ext uri="{FF2B5EF4-FFF2-40B4-BE49-F238E27FC236}">
              <a16:creationId xmlns:a16="http://schemas.microsoft.com/office/drawing/2014/main" id="{00000000-0008-0000-0000-00006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85" name="Immagine 6384" descr="http://demaco.consob/ArchiflowWeb/images/indicator.gif">
          <a:extLst>
            <a:ext uri="{FF2B5EF4-FFF2-40B4-BE49-F238E27FC236}">
              <a16:creationId xmlns:a16="http://schemas.microsoft.com/office/drawing/2014/main" id="{00000000-0008-0000-0000-00006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86" name="Immagine 6385" descr="http://demaco.consob/ArchiflowWeb/images/indicator.gif">
          <a:extLst>
            <a:ext uri="{FF2B5EF4-FFF2-40B4-BE49-F238E27FC236}">
              <a16:creationId xmlns:a16="http://schemas.microsoft.com/office/drawing/2014/main" id="{00000000-0008-0000-0000-00006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387" name="Immagine 6386" descr="http://demaco.consob/ArchiflowWeb/images/indicator.gif">
          <a:extLst>
            <a:ext uri="{FF2B5EF4-FFF2-40B4-BE49-F238E27FC236}">
              <a16:creationId xmlns:a16="http://schemas.microsoft.com/office/drawing/2014/main" id="{00000000-0008-0000-0000-00006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88" name="Immagine 6387" descr="http://demaco.consob/ArchiflowWeb/images/indicator.gif">
          <a:extLst>
            <a:ext uri="{FF2B5EF4-FFF2-40B4-BE49-F238E27FC236}">
              <a16:creationId xmlns:a16="http://schemas.microsoft.com/office/drawing/2014/main" id="{00000000-0008-0000-0000-00006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89" name="Immagine 6388" descr="http://demaco.consob/ArchiflowWeb/images/indicator.gif">
          <a:extLst>
            <a:ext uri="{FF2B5EF4-FFF2-40B4-BE49-F238E27FC236}">
              <a16:creationId xmlns:a16="http://schemas.microsoft.com/office/drawing/2014/main" id="{00000000-0008-0000-0000-00006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0" name="Immagine 6389" descr="http://demaco.consob/ArchiflowWeb/images/indicator.gif">
          <a:extLst>
            <a:ext uri="{FF2B5EF4-FFF2-40B4-BE49-F238E27FC236}">
              <a16:creationId xmlns:a16="http://schemas.microsoft.com/office/drawing/2014/main" id="{00000000-0008-0000-0000-00006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1" name="Immagine 6390" descr="http://demaco.consob/ArchiflowWeb/images/indicator.gif">
          <a:extLst>
            <a:ext uri="{FF2B5EF4-FFF2-40B4-BE49-F238E27FC236}">
              <a16:creationId xmlns:a16="http://schemas.microsoft.com/office/drawing/2014/main" id="{00000000-0008-0000-0000-00007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2" name="Immagine 6391" descr="http://demaco.consob/ArchiflowWeb/images/indicator.gif">
          <a:extLst>
            <a:ext uri="{FF2B5EF4-FFF2-40B4-BE49-F238E27FC236}">
              <a16:creationId xmlns:a16="http://schemas.microsoft.com/office/drawing/2014/main" id="{00000000-0008-0000-0000-00007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3" name="Immagine 6392" descr="http://demaco.consob/ArchiflowWeb/images/indicator.gif">
          <a:extLst>
            <a:ext uri="{FF2B5EF4-FFF2-40B4-BE49-F238E27FC236}">
              <a16:creationId xmlns:a16="http://schemas.microsoft.com/office/drawing/2014/main" id="{00000000-0008-0000-0000-00007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4" name="Immagine 6393" descr="http://demaco.consob/ArchiflowWeb/images/indicator.gif">
          <a:extLst>
            <a:ext uri="{FF2B5EF4-FFF2-40B4-BE49-F238E27FC236}">
              <a16:creationId xmlns:a16="http://schemas.microsoft.com/office/drawing/2014/main" id="{00000000-0008-0000-0000-00007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5" name="Immagine 6394" descr="http://demaco.consob/ArchiflowWeb/images/indicator.gif">
          <a:extLst>
            <a:ext uri="{FF2B5EF4-FFF2-40B4-BE49-F238E27FC236}">
              <a16:creationId xmlns:a16="http://schemas.microsoft.com/office/drawing/2014/main" id="{00000000-0008-0000-0000-00007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6" name="Immagine 6395" descr="http://demaco.consob/ArchiflowWeb/images/indicator.gif">
          <a:extLst>
            <a:ext uri="{FF2B5EF4-FFF2-40B4-BE49-F238E27FC236}">
              <a16:creationId xmlns:a16="http://schemas.microsoft.com/office/drawing/2014/main" id="{00000000-0008-0000-0000-00007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7" name="Immagine 6396" descr="http://demaco.consob/ArchiflowWeb/images/indicator.gif">
          <a:extLst>
            <a:ext uri="{FF2B5EF4-FFF2-40B4-BE49-F238E27FC236}">
              <a16:creationId xmlns:a16="http://schemas.microsoft.com/office/drawing/2014/main" id="{00000000-0008-0000-0000-00007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8" name="Immagine 6397" descr="http://demaco.consob/ArchiflowWeb/images/indicator.gif">
          <a:extLst>
            <a:ext uri="{FF2B5EF4-FFF2-40B4-BE49-F238E27FC236}">
              <a16:creationId xmlns:a16="http://schemas.microsoft.com/office/drawing/2014/main" id="{00000000-0008-0000-0000-00007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399" name="Immagine 6398" descr="http://demaco.consob/ArchiflowWeb/images/indicator.gif">
          <a:extLst>
            <a:ext uri="{FF2B5EF4-FFF2-40B4-BE49-F238E27FC236}">
              <a16:creationId xmlns:a16="http://schemas.microsoft.com/office/drawing/2014/main" id="{00000000-0008-0000-0000-00007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00" name="Immagine 6399" descr="http://demaco.consob/ArchiflowWeb/images/indicator.gif">
          <a:extLst>
            <a:ext uri="{FF2B5EF4-FFF2-40B4-BE49-F238E27FC236}">
              <a16:creationId xmlns:a16="http://schemas.microsoft.com/office/drawing/2014/main" id="{00000000-0008-0000-0000-00007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01" name="Immagine 6400" descr="http://demaco.consob/ArchiflowWeb/images/indicator.gif">
          <a:extLst>
            <a:ext uri="{FF2B5EF4-FFF2-40B4-BE49-F238E27FC236}">
              <a16:creationId xmlns:a16="http://schemas.microsoft.com/office/drawing/2014/main" id="{00000000-0008-0000-0000-00007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02" name="Immagine 6401" descr="http://demaco.consob/ArchiflowWeb/images/indicator.gif">
          <a:extLst>
            <a:ext uri="{FF2B5EF4-FFF2-40B4-BE49-F238E27FC236}">
              <a16:creationId xmlns:a16="http://schemas.microsoft.com/office/drawing/2014/main" id="{00000000-0008-0000-0000-00007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03" name="Immagine 6402" descr="http://demaco.consob/ArchiflowWeb/images/indicator.gif">
          <a:extLst>
            <a:ext uri="{FF2B5EF4-FFF2-40B4-BE49-F238E27FC236}">
              <a16:creationId xmlns:a16="http://schemas.microsoft.com/office/drawing/2014/main" id="{00000000-0008-0000-0000-00007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04" name="Immagine 6403" descr="http://demaco.consob/ArchiflowWeb/images/indicator.gif">
          <a:extLst>
            <a:ext uri="{FF2B5EF4-FFF2-40B4-BE49-F238E27FC236}">
              <a16:creationId xmlns:a16="http://schemas.microsoft.com/office/drawing/2014/main" id="{00000000-0008-0000-0000-00007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05" name="Immagine 6404" descr="http://demaco.consob/ArchiflowWeb/images/indicator.gif">
          <a:extLst>
            <a:ext uri="{FF2B5EF4-FFF2-40B4-BE49-F238E27FC236}">
              <a16:creationId xmlns:a16="http://schemas.microsoft.com/office/drawing/2014/main" id="{00000000-0008-0000-0000-00007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06" name="Immagine 6405" descr="http://demaco.consob/ArchiflowWeb/images/indicator.gif">
          <a:extLst>
            <a:ext uri="{FF2B5EF4-FFF2-40B4-BE49-F238E27FC236}">
              <a16:creationId xmlns:a16="http://schemas.microsoft.com/office/drawing/2014/main" id="{00000000-0008-0000-0000-00007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07" name="Immagine 6406" descr="http://demaco.consob/ArchiflowWeb/images/indicator.gif">
          <a:extLst>
            <a:ext uri="{FF2B5EF4-FFF2-40B4-BE49-F238E27FC236}">
              <a16:creationId xmlns:a16="http://schemas.microsoft.com/office/drawing/2014/main" id="{00000000-0008-0000-0000-00008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08" name="Immagine 6407" descr="http://demaco.consob/ArchiflowWeb/images/indicator.gif">
          <a:extLst>
            <a:ext uri="{FF2B5EF4-FFF2-40B4-BE49-F238E27FC236}">
              <a16:creationId xmlns:a16="http://schemas.microsoft.com/office/drawing/2014/main" id="{00000000-0008-0000-0000-00008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09" name="Immagine 6408" descr="http://demaco.consob/ArchiflowWeb/images/indicator.gif">
          <a:extLst>
            <a:ext uri="{FF2B5EF4-FFF2-40B4-BE49-F238E27FC236}">
              <a16:creationId xmlns:a16="http://schemas.microsoft.com/office/drawing/2014/main" id="{00000000-0008-0000-0000-00008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10" name="Immagine 6409" descr="http://demaco.consob/ArchiflowWeb/images/indicator.gif">
          <a:extLst>
            <a:ext uri="{FF2B5EF4-FFF2-40B4-BE49-F238E27FC236}">
              <a16:creationId xmlns:a16="http://schemas.microsoft.com/office/drawing/2014/main" id="{00000000-0008-0000-0000-00008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11" name="Immagine 6410" descr="http://demaco.consob/ArchiflowWeb/images/indicator.gif">
          <a:extLst>
            <a:ext uri="{FF2B5EF4-FFF2-40B4-BE49-F238E27FC236}">
              <a16:creationId xmlns:a16="http://schemas.microsoft.com/office/drawing/2014/main" id="{00000000-0008-0000-0000-00008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12" name="Immagine 6411" descr="http://demaco.consob/ArchiflowWeb/images/indicator.gif">
          <a:extLst>
            <a:ext uri="{FF2B5EF4-FFF2-40B4-BE49-F238E27FC236}">
              <a16:creationId xmlns:a16="http://schemas.microsoft.com/office/drawing/2014/main" id="{00000000-0008-0000-0000-00008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13" name="Immagine 6412" descr="http://demaco.consob/ArchiflowWeb/images/indicator.gif">
          <a:extLst>
            <a:ext uri="{FF2B5EF4-FFF2-40B4-BE49-F238E27FC236}">
              <a16:creationId xmlns:a16="http://schemas.microsoft.com/office/drawing/2014/main" id="{00000000-0008-0000-0000-00008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14" name="Immagine 6413" descr="http://demaco.consob/ArchiflowWeb/images/indicator.gif">
          <a:extLst>
            <a:ext uri="{FF2B5EF4-FFF2-40B4-BE49-F238E27FC236}">
              <a16:creationId xmlns:a16="http://schemas.microsoft.com/office/drawing/2014/main" id="{00000000-0008-0000-0000-00008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15" name="Immagine 6414" descr="http://demaco.consob/ArchiflowWeb/images/indicator.gif">
          <a:extLst>
            <a:ext uri="{FF2B5EF4-FFF2-40B4-BE49-F238E27FC236}">
              <a16:creationId xmlns:a16="http://schemas.microsoft.com/office/drawing/2014/main" id="{00000000-0008-0000-0000-00008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16" name="Immagine 6415" descr="http://demaco.consob/ArchiflowWeb/images/indicator.gif">
          <a:extLst>
            <a:ext uri="{FF2B5EF4-FFF2-40B4-BE49-F238E27FC236}">
              <a16:creationId xmlns:a16="http://schemas.microsoft.com/office/drawing/2014/main" id="{00000000-0008-0000-0000-00008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17" name="Immagine 6416" descr="http://demaco.consob/ArchiflowWeb/images/indicator.gif">
          <a:extLst>
            <a:ext uri="{FF2B5EF4-FFF2-40B4-BE49-F238E27FC236}">
              <a16:creationId xmlns:a16="http://schemas.microsoft.com/office/drawing/2014/main" id="{00000000-0008-0000-0000-00008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18" name="Immagine 6417" descr="http://demaco.consob/ArchiflowWeb/images/indicator.gif">
          <a:extLst>
            <a:ext uri="{FF2B5EF4-FFF2-40B4-BE49-F238E27FC236}">
              <a16:creationId xmlns:a16="http://schemas.microsoft.com/office/drawing/2014/main" id="{00000000-0008-0000-0000-00008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19" name="Immagine 6418" descr="http://demaco.consob/ArchiflowWeb/images/indicator.gif">
          <a:extLst>
            <a:ext uri="{FF2B5EF4-FFF2-40B4-BE49-F238E27FC236}">
              <a16:creationId xmlns:a16="http://schemas.microsoft.com/office/drawing/2014/main" id="{00000000-0008-0000-0000-00008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20" name="Immagine 6419" descr="http://demaco.consob/ArchiflowWeb/images/indicator.gif">
          <a:extLst>
            <a:ext uri="{FF2B5EF4-FFF2-40B4-BE49-F238E27FC236}">
              <a16:creationId xmlns:a16="http://schemas.microsoft.com/office/drawing/2014/main" id="{00000000-0008-0000-0000-00008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21" name="Immagine 6420" descr="http://demaco.consob/ArchiflowWeb/images/indicator.gif">
          <a:extLst>
            <a:ext uri="{FF2B5EF4-FFF2-40B4-BE49-F238E27FC236}">
              <a16:creationId xmlns:a16="http://schemas.microsoft.com/office/drawing/2014/main" id="{00000000-0008-0000-0000-00008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22" name="Immagine 6421" descr="http://demaco.consob/ArchiflowWeb/images/indicator.gif">
          <a:extLst>
            <a:ext uri="{FF2B5EF4-FFF2-40B4-BE49-F238E27FC236}">
              <a16:creationId xmlns:a16="http://schemas.microsoft.com/office/drawing/2014/main" id="{00000000-0008-0000-0000-00008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23" name="Immagine 6422" descr="http://demaco.consob/ArchiflowWeb/images/indicator.gif">
          <a:extLst>
            <a:ext uri="{FF2B5EF4-FFF2-40B4-BE49-F238E27FC236}">
              <a16:creationId xmlns:a16="http://schemas.microsoft.com/office/drawing/2014/main" id="{00000000-0008-0000-0000-00009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24" name="Immagine 6423" descr="http://demaco.consob/ArchiflowWeb/images/indicator.gif">
          <a:extLst>
            <a:ext uri="{FF2B5EF4-FFF2-40B4-BE49-F238E27FC236}">
              <a16:creationId xmlns:a16="http://schemas.microsoft.com/office/drawing/2014/main" id="{00000000-0008-0000-0000-00009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25" name="Immagine 6424" descr="http://demaco.consob/ArchiflowWeb/images/indicator.gif">
          <a:extLst>
            <a:ext uri="{FF2B5EF4-FFF2-40B4-BE49-F238E27FC236}">
              <a16:creationId xmlns:a16="http://schemas.microsoft.com/office/drawing/2014/main" id="{00000000-0008-0000-0000-00009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26" name="Immagine 6425" descr="http://demaco.consob/ArchiflowWeb/images/indicator.gif">
          <a:extLst>
            <a:ext uri="{FF2B5EF4-FFF2-40B4-BE49-F238E27FC236}">
              <a16:creationId xmlns:a16="http://schemas.microsoft.com/office/drawing/2014/main" id="{00000000-0008-0000-0000-00009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27" name="Immagine 6426" descr="http://demaco.consob/ArchiflowWeb/images/indicator.gif">
          <a:extLst>
            <a:ext uri="{FF2B5EF4-FFF2-40B4-BE49-F238E27FC236}">
              <a16:creationId xmlns:a16="http://schemas.microsoft.com/office/drawing/2014/main" id="{00000000-0008-0000-0000-00009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28" name="Immagine 6427" descr="http://demaco.consob/ArchiflowWeb/images/indicator.gif">
          <a:extLst>
            <a:ext uri="{FF2B5EF4-FFF2-40B4-BE49-F238E27FC236}">
              <a16:creationId xmlns:a16="http://schemas.microsoft.com/office/drawing/2014/main" id="{00000000-0008-0000-0000-00009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29" name="Immagine 6428" descr="http://demaco.consob/ArchiflowWeb/images/indicator.gif">
          <a:extLst>
            <a:ext uri="{FF2B5EF4-FFF2-40B4-BE49-F238E27FC236}">
              <a16:creationId xmlns:a16="http://schemas.microsoft.com/office/drawing/2014/main" id="{00000000-0008-0000-0000-00009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30" name="Immagine 6429" descr="http://demaco.consob/ArchiflowWeb/images/indicator.gif">
          <a:extLst>
            <a:ext uri="{FF2B5EF4-FFF2-40B4-BE49-F238E27FC236}">
              <a16:creationId xmlns:a16="http://schemas.microsoft.com/office/drawing/2014/main" id="{00000000-0008-0000-0000-00009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31" name="Immagine 6430" descr="http://demaco.consob/ArchiflowWeb/images/indicator.gif">
          <a:extLst>
            <a:ext uri="{FF2B5EF4-FFF2-40B4-BE49-F238E27FC236}">
              <a16:creationId xmlns:a16="http://schemas.microsoft.com/office/drawing/2014/main" id="{00000000-0008-0000-0000-00009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32" name="Immagine 6431" descr="http://demaco.consob/ArchiflowWeb/images/indicator.gif">
          <a:extLst>
            <a:ext uri="{FF2B5EF4-FFF2-40B4-BE49-F238E27FC236}">
              <a16:creationId xmlns:a16="http://schemas.microsoft.com/office/drawing/2014/main" id="{00000000-0008-0000-0000-00009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33" name="Immagine 6432" descr="http://demaco.consob/ArchiflowWeb/images/indicator.gif">
          <a:extLst>
            <a:ext uri="{FF2B5EF4-FFF2-40B4-BE49-F238E27FC236}">
              <a16:creationId xmlns:a16="http://schemas.microsoft.com/office/drawing/2014/main" id="{00000000-0008-0000-0000-00009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34" name="Immagine 6433" descr="http://demaco.consob/ArchiflowWeb/images/indicator.gif">
          <a:extLst>
            <a:ext uri="{FF2B5EF4-FFF2-40B4-BE49-F238E27FC236}">
              <a16:creationId xmlns:a16="http://schemas.microsoft.com/office/drawing/2014/main" id="{00000000-0008-0000-0000-00009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35" name="Immagine 6434" descr="http://demaco.consob/ArchiflowWeb/images/indicator.gif">
          <a:extLst>
            <a:ext uri="{FF2B5EF4-FFF2-40B4-BE49-F238E27FC236}">
              <a16:creationId xmlns:a16="http://schemas.microsoft.com/office/drawing/2014/main" id="{00000000-0008-0000-0000-00009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36" name="Immagine 6435" descr="http://demaco.consob/ArchiflowWeb/images/indicator.gif">
          <a:extLst>
            <a:ext uri="{FF2B5EF4-FFF2-40B4-BE49-F238E27FC236}">
              <a16:creationId xmlns:a16="http://schemas.microsoft.com/office/drawing/2014/main" id="{00000000-0008-0000-0000-00009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37" name="Immagine 6436" descr="http://demaco.consob/ArchiflowWeb/images/indicator.gif">
          <a:extLst>
            <a:ext uri="{FF2B5EF4-FFF2-40B4-BE49-F238E27FC236}">
              <a16:creationId xmlns:a16="http://schemas.microsoft.com/office/drawing/2014/main" id="{00000000-0008-0000-0000-00009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38" name="Immagine 6437" descr="http://demaco.consob/ArchiflowWeb/images/indicator.gif">
          <a:extLst>
            <a:ext uri="{FF2B5EF4-FFF2-40B4-BE49-F238E27FC236}">
              <a16:creationId xmlns:a16="http://schemas.microsoft.com/office/drawing/2014/main" id="{00000000-0008-0000-0000-00009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39" name="Immagine 6438" descr="http://demaco.consob/ArchiflowWeb/images/indicator.gif">
          <a:extLst>
            <a:ext uri="{FF2B5EF4-FFF2-40B4-BE49-F238E27FC236}">
              <a16:creationId xmlns:a16="http://schemas.microsoft.com/office/drawing/2014/main" id="{00000000-0008-0000-0000-0000A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0" name="Immagine 6439" descr="http://demaco.consob/ArchiflowWeb/images/indicator.gif">
          <a:extLst>
            <a:ext uri="{FF2B5EF4-FFF2-40B4-BE49-F238E27FC236}">
              <a16:creationId xmlns:a16="http://schemas.microsoft.com/office/drawing/2014/main" id="{00000000-0008-0000-0000-0000A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41" name="Immagine 6440" descr="http://demaco.consob/ArchiflowWeb/images/indicator.gif">
          <a:extLst>
            <a:ext uri="{FF2B5EF4-FFF2-40B4-BE49-F238E27FC236}">
              <a16:creationId xmlns:a16="http://schemas.microsoft.com/office/drawing/2014/main" id="{00000000-0008-0000-0000-0000A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2" name="Immagine 6441" descr="http://demaco.consob/ArchiflowWeb/images/indicator.gif">
          <a:extLst>
            <a:ext uri="{FF2B5EF4-FFF2-40B4-BE49-F238E27FC236}">
              <a16:creationId xmlns:a16="http://schemas.microsoft.com/office/drawing/2014/main" id="{00000000-0008-0000-0000-0000A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3" name="Immagine 6442" descr="http://demaco.consob/ArchiflowWeb/images/indicator.gif">
          <a:extLst>
            <a:ext uri="{FF2B5EF4-FFF2-40B4-BE49-F238E27FC236}">
              <a16:creationId xmlns:a16="http://schemas.microsoft.com/office/drawing/2014/main" id="{00000000-0008-0000-0000-0000A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4" name="Immagine 6443" descr="http://demaco.consob/ArchiflowWeb/images/indicator.gif">
          <a:extLst>
            <a:ext uri="{FF2B5EF4-FFF2-40B4-BE49-F238E27FC236}">
              <a16:creationId xmlns:a16="http://schemas.microsoft.com/office/drawing/2014/main" id="{00000000-0008-0000-0000-0000A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5" name="Immagine 6444" descr="http://demaco.consob/ArchiflowWeb/images/indicator.gif">
          <a:extLst>
            <a:ext uri="{FF2B5EF4-FFF2-40B4-BE49-F238E27FC236}">
              <a16:creationId xmlns:a16="http://schemas.microsoft.com/office/drawing/2014/main" id="{00000000-0008-0000-0000-0000A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6" name="Immagine 6445" descr="http://demaco.consob/ArchiflowWeb/images/indicator.gif">
          <a:extLst>
            <a:ext uri="{FF2B5EF4-FFF2-40B4-BE49-F238E27FC236}">
              <a16:creationId xmlns:a16="http://schemas.microsoft.com/office/drawing/2014/main" id="{00000000-0008-0000-0000-0000A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7" name="Immagine 6446" descr="http://demaco.consob/ArchiflowWeb/images/indicator.gif">
          <a:extLst>
            <a:ext uri="{FF2B5EF4-FFF2-40B4-BE49-F238E27FC236}">
              <a16:creationId xmlns:a16="http://schemas.microsoft.com/office/drawing/2014/main" id="{00000000-0008-0000-0000-0000A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8" name="Immagine 6447" descr="http://demaco.consob/ArchiflowWeb/images/indicator.gif">
          <a:extLst>
            <a:ext uri="{FF2B5EF4-FFF2-40B4-BE49-F238E27FC236}">
              <a16:creationId xmlns:a16="http://schemas.microsoft.com/office/drawing/2014/main" id="{00000000-0008-0000-0000-0000A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49" name="Immagine 6448" descr="http://demaco.consob/ArchiflowWeb/images/indicator.gif">
          <a:extLst>
            <a:ext uri="{FF2B5EF4-FFF2-40B4-BE49-F238E27FC236}">
              <a16:creationId xmlns:a16="http://schemas.microsoft.com/office/drawing/2014/main" id="{00000000-0008-0000-0000-0000A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0" name="Immagine 6449" descr="http://demaco.consob/ArchiflowWeb/images/indicator.gif">
          <a:extLst>
            <a:ext uri="{FF2B5EF4-FFF2-40B4-BE49-F238E27FC236}">
              <a16:creationId xmlns:a16="http://schemas.microsoft.com/office/drawing/2014/main" id="{00000000-0008-0000-0000-0000A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1" name="Immagine 6450" descr="http://demaco.consob/ArchiflowWeb/images/indicator.gif">
          <a:extLst>
            <a:ext uri="{FF2B5EF4-FFF2-40B4-BE49-F238E27FC236}">
              <a16:creationId xmlns:a16="http://schemas.microsoft.com/office/drawing/2014/main" id="{00000000-0008-0000-0000-0000A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2" name="Immagine 6451" descr="http://demaco.consob/ArchiflowWeb/images/indicator.gif">
          <a:extLst>
            <a:ext uri="{FF2B5EF4-FFF2-40B4-BE49-F238E27FC236}">
              <a16:creationId xmlns:a16="http://schemas.microsoft.com/office/drawing/2014/main" id="{00000000-0008-0000-0000-0000A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3" name="Immagine 6452" descr="http://demaco.consob/ArchiflowWeb/images/indicator.gif">
          <a:extLst>
            <a:ext uri="{FF2B5EF4-FFF2-40B4-BE49-F238E27FC236}">
              <a16:creationId xmlns:a16="http://schemas.microsoft.com/office/drawing/2014/main" id="{00000000-0008-0000-0000-0000A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4" name="Immagine 6453" descr="http://demaco.consob/ArchiflowWeb/images/indicator.gif">
          <a:extLst>
            <a:ext uri="{FF2B5EF4-FFF2-40B4-BE49-F238E27FC236}">
              <a16:creationId xmlns:a16="http://schemas.microsoft.com/office/drawing/2014/main" id="{00000000-0008-0000-0000-0000A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5" name="Immagine 6454" descr="http://demaco.consob/ArchiflowWeb/images/indicator.gif">
          <a:extLst>
            <a:ext uri="{FF2B5EF4-FFF2-40B4-BE49-F238E27FC236}">
              <a16:creationId xmlns:a16="http://schemas.microsoft.com/office/drawing/2014/main" id="{00000000-0008-0000-0000-0000B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6" name="Immagine 6455" descr="http://demaco.consob/ArchiflowWeb/images/indicator.gif">
          <a:extLst>
            <a:ext uri="{FF2B5EF4-FFF2-40B4-BE49-F238E27FC236}">
              <a16:creationId xmlns:a16="http://schemas.microsoft.com/office/drawing/2014/main" id="{00000000-0008-0000-0000-0000B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7" name="Immagine 6456" descr="http://demaco.consob/ArchiflowWeb/images/indicator.gif">
          <a:extLst>
            <a:ext uri="{FF2B5EF4-FFF2-40B4-BE49-F238E27FC236}">
              <a16:creationId xmlns:a16="http://schemas.microsoft.com/office/drawing/2014/main" id="{00000000-0008-0000-0000-0000B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8" name="Immagine 6457" descr="http://demaco.consob/ArchiflowWeb/images/indicator.gif">
          <a:extLst>
            <a:ext uri="{FF2B5EF4-FFF2-40B4-BE49-F238E27FC236}">
              <a16:creationId xmlns:a16="http://schemas.microsoft.com/office/drawing/2014/main" id="{00000000-0008-0000-0000-0000B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59" name="Immagine 6458" descr="http://demaco.consob/ArchiflowWeb/images/indicator.gif">
          <a:extLst>
            <a:ext uri="{FF2B5EF4-FFF2-40B4-BE49-F238E27FC236}">
              <a16:creationId xmlns:a16="http://schemas.microsoft.com/office/drawing/2014/main" id="{00000000-0008-0000-0000-0000B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60" name="Immagine 6459" descr="http://demaco.consob/ArchiflowWeb/images/indicator.gif">
          <a:extLst>
            <a:ext uri="{FF2B5EF4-FFF2-40B4-BE49-F238E27FC236}">
              <a16:creationId xmlns:a16="http://schemas.microsoft.com/office/drawing/2014/main" id="{00000000-0008-0000-0000-0000B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61" name="Immagine 6460" descr="http://demaco.consob/ArchiflowWeb/images/indicator.gif">
          <a:extLst>
            <a:ext uri="{FF2B5EF4-FFF2-40B4-BE49-F238E27FC236}">
              <a16:creationId xmlns:a16="http://schemas.microsoft.com/office/drawing/2014/main" id="{00000000-0008-0000-0000-0000B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62" name="Immagine 6461" descr="http://demaco.consob/ArchiflowWeb/images/indicator.gif">
          <a:extLst>
            <a:ext uri="{FF2B5EF4-FFF2-40B4-BE49-F238E27FC236}">
              <a16:creationId xmlns:a16="http://schemas.microsoft.com/office/drawing/2014/main" id="{00000000-0008-0000-0000-0000B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63" name="Immagine 6462" descr="http://demaco.consob/ArchiflowWeb/images/indicator.gif">
          <a:extLst>
            <a:ext uri="{FF2B5EF4-FFF2-40B4-BE49-F238E27FC236}">
              <a16:creationId xmlns:a16="http://schemas.microsoft.com/office/drawing/2014/main" id="{00000000-0008-0000-0000-0000B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64" name="Immagine 6463" descr="http://demaco.consob/ArchiflowWeb/images/indicator.gif">
          <a:extLst>
            <a:ext uri="{FF2B5EF4-FFF2-40B4-BE49-F238E27FC236}">
              <a16:creationId xmlns:a16="http://schemas.microsoft.com/office/drawing/2014/main" id="{00000000-0008-0000-0000-0000B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65" name="Immagine 6464" descr="http://demaco.consob/ArchiflowWeb/images/indicator.gif">
          <a:extLst>
            <a:ext uri="{FF2B5EF4-FFF2-40B4-BE49-F238E27FC236}">
              <a16:creationId xmlns:a16="http://schemas.microsoft.com/office/drawing/2014/main" id="{00000000-0008-0000-0000-0000B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66" name="Immagine 6465" descr="http://demaco.consob/ArchiflowWeb/images/indicator.gif">
          <a:extLst>
            <a:ext uri="{FF2B5EF4-FFF2-40B4-BE49-F238E27FC236}">
              <a16:creationId xmlns:a16="http://schemas.microsoft.com/office/drawing/2014/main" id="{00000000-0008-0000-0000-0000B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67" name="Immagine 6466" descr="http://demaco.consob/ArchiflowWeb/images/indicator.gif">
          <a:extLst>
            <a:ext uri="{FF2B5EF4-FFF2-40B4-BE49-F238E27FC236}">
              <a16:creationId xmlns:a16="http://schemas.microsoft.com/office/drawing/2014/main" id="{00000000-0008-0000-0000-0000B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68" name="Immagine 6467" descr="http://demaco.consob/ArchiflowWeb/images/indicator.gif">
          <a:extLst>
            <a:ext uri="{FF2B5EF4-FFF2-40B4-BE49-F238E27FC236}">
              <a16:creationId xmlns:a16="http://schemas.microsoft.com/office/drawing/2014/main" id="{00000000-0008-0000-0000-0000B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69" name="Immagine 6468" descr="http://demaco.consob/ArchiflowWeb/images/indicator.gif">
          <a:extLst>
            <a:ext uri="{FF2B5EF4-FFF2-40B4-BE49-F238E27FC236}">
              <a16:creationId xmlns:a16="http://schemas.microsoft.com/office/drawing/2014/main" id="{00000000-0008-0000-0000-0000B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70" name="Immagine 6469" descr="http://demaco.consob/ArchiflowWeb/images/indicator.gif">
          <a:extLst>
            <a:ext uri="{FF2B5EF4-FFF2-40B4-BE49-F238E27FC236}">
              <a16:creationId xmlns:a16="http://schemas.microsoft.com/office/drawing/2014/main" id="{00000000-0008-0000-0000-0000B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71" name="Immagine 6470" descr="http://demaco.consob/ArchiflowWeb/images/indicator.gif">
          <a:extLst>
            <a:ext uri="{FF2B5EF4-FFF2-40B4-BE49-F238E27FC236}">
              <a16:creationId xmlns:a16="http://schemas.microsoft.com/office/drawing/2014/main" id="{00000000-0008-0000-0000-0000C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72" name="Immagine 6471" descr="http://demaco.consob/ArchiflowWeb/images/indicator.gif">
          <a:extLst>
            <a:ext uri="{FF2B5EF4-FFF2-40B4-BE49-F238E27FC236}">
              <a16:creationId xmlns:a16="http://schemas.microsoft.com/office/drawing/2014/main" id="{00000000-0008-0000-0000-0000C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73" name="Immagine 6472" descr="http://demaco.consob/ArchiflowWeb/images/indicator.gif">
          <a:extLst>
            <a:ext uri="{FF2B5EF4-FFF2-40B4-BE49-F238E27FC236}">
              <a16:creationId xmlns:a16="http://schemas.microsoft.com/office/drawing/2014/main" id="{00000000-0008-0000-0000-0000C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74" name="Immagine 6473" descr="http://demaco.consob/ArchiflowWeb/images/indicator.gif">
          <a:extLst>
            <a:ext uri="{FF2B5EF4-FFF2-40B4-BE49-F238E27FC236}">
              <a16:creationId xmlns:a16="http://schemas.microsoft.com/office/drawing/2014/main" id="{00000000-0008-0000-0000-0000C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75" name="Immagine 6474" descr="http://demaco.consob/ArchiflowWeb/images/indicator.gif">
          <a:extLst>
            <a:ext uri="{FF2B5EF4-FFF2-40B4-BE49-F238E27FC236}">
              <a16:creationId xmlns:a16="http://schemas.microsoft.com/office/drawing/2014/main" id="{00000000-0008-0000-0000-0000C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76" name="Immagine 6475" descr="http://demaco.consob/ArchiflowWeb/images/indicator.gif">
          <a:extLst>
            <a:ext uri="{FF2B5EF4-FFF2-40B4-BE49-F238E27FC236}">
              <a16:creationId xmlns:a16="http://schemas.microsoft.com/office/drawing/2014/main" id="{00000000-0008-0000-0000-0000C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77" name="Immagine 6476" descr="http://demaco.consob/ArchiflowWeb/images/indicator.gif">
          <a:extLst>
            <a:ext uri="{FF2B5EF4-FFF2-40B4-BE49-F238E27FC236}">
              <a16:creationId xmlns:a16="http://schemas.microsoft.com/office/drawing/2014/main" id="{00000000-0008-0000-0000-0000C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78" name="Immagine 6477" descr="http://demaco.consob/ArchiflowWeb/images/indicator.gif">
          <a:extLst>
            <a:ext uri="{FF2B5EF4-FFF2-40B4-BE49-F238E27FC236}">
              <a16:creationId xmlns:a16="http://schemas.microsoft.com/office/drawing/2014/main" id="{00000000-0008-0000-0000-0000C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79" name="Immagine 6478" descr="http://demaco.consob/ArchiflowWeb/images/indicator.gif">
          <a:extLst>
            <a:ext uri="{FF2B5EF4-FFF2-40B4-BE49-F238E27FC236}">
              <a16:creationId xmlns:a16="http://schemas.microsoft.com/office/drawing/2014/main" id="{00000000-0008-0000-0000-0000C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80" name="Immagine 6479" descr="http://demaco.consob/ArchiflowWeb/images/indicator.gif">
          <a:extLst>
            <a:ext uri="{FF2B5EF4-FFF2-40B4-BE49-F238E27FC236}">
              <a16:creationId xmlns:a16="http://schemas.microsoft.com/office/drawing/2014/main" id="{00000000-0008-0000-0000-0000C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81" name="Immagine 6480" descr="http://demaco.consob/ArchiflowWeb/images/indicator.gif">
          <a:extLst>
            <a:ext uri="{FF2B5EF4-FFF2-40B4-BE49-F238E27FC236}">
              <a16:creationId xmlns:a16="http://schemas.microsoft.com/office/drawing/2014/main" id="{00000000-0008-0000-0000-0000C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82" name="Immagine 6481" descr="http://demaco.consob/ArchiflowWeb/images/indicator.gif">
          <a:extLst>
            <a:ext uri="{FF2B5EF4-FFF2-40B4-BE49-F238E27FC236}">
              <a16:creationId xmlns:a16="http://schemas.microsoft.com/office/drawing/2014/main" id="{00000000-0008-0000-0000-0000C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83" name="Immagine 6482" descr="http://demaco.consob/ArchiflowWeb/images/indicator.gif">
          <a:extLst>
            <a:ext uri="{FF2B5EF4-FFF2-40B4-BE49-F238E27FC236}">
              <a16:creationId xmlns:a16="http://schemas.microsoft.com/office/drawing/2014/main" id="{00000000-0008-0000-0000-0000C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84" name="Immagine 6483" descr="http://demaco.consob/ArchiflowWeb/images/indicator.gif">
          <a:extLst>
            <a:ext uri="{FF2B5EF4-FFF2-40B4-BE49-F238E27FC236}">
              <a16:creationId xmlns:a16="http://schemas.microsoft.com/office/drawing/2014/main" id="{00000000-0008-0000-0000-0000C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85" name="Immagine 6484" descr="http://demaco.consob/ArchiflowWeb/images/indicator.gif">
          <a:extLst>
            <a:ext uri="{FF2B5EF4-FFF2-40B4-BE49-F238E27FC236}">
              <a16:creationId xmlns:a16="http://schemas.microsoft.com/office/drawing/2014/main" id="{00000000-0008-0000-0000-0000C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86" name="Immagine 6485" descr="http://demaco.consob/ArchiflowWeb/images/indicator.gif">
          <a:extLst>
            <a:ext uri="{FF2B5EF4-FFF2-40B4-BE49-F238E27FC236}">
              <a16:creationId xmlns:a16="http://schemas.microsoft.com/office/drawing/2014/main" id="{00000000-0008-0000-0000-0000C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87" name="Immagine 6486" descr="http://demaco.consob/ArchiflowWeb/images/indicator.gif">
          <a:extLst>
            <a:ext uri="{FF2B5EF4-FFF2-40B4-BE49-F238E27FC236}">
              <a16:creationId xmlns:a16="http://schemas.microsoft.com/office/drawing/2014/main" id="{00000000-0008-0000-0000-0000D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88" name="Immagine 6487" descr="http://demaco.consob/ArchiflowWeb/images/indicator.gif">
          <a:extLst>
            <a:ext uri="{FF2B5EF4-FFF2-40B4-BE49-F238E27FC236}">
              <a16:creationId xmlns:a16="http://schemas.microsoft.com/office/drawing/2014/main" id="{00000000-0008-0000-0000-0000D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89" name="Immagine 6488" descr="http://demaco.consob/ArchiflowWeb/images/indicator.gif">
          <a:extLst>
            <a:ext uri="{FF2B5EF4-FFF2-40B4-BE49-F238E27FC236}">
              <a16:creationId xmlns:a16="http://schemas.microsoft.com/office/drawing/2014/main" id="{00000000-0008-0000-0000-0000D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90" name="Immagine 6489" descr="http://demaco.consob/ArchiflowWeb/images/indicator.gif">
          <a:extLst>
            <a:ext uri="{FF2B5EF4-FFF2-40B4-BE49-F238E27FC236}">
              <a16:creationId xmlns:a16="http://schemas.microsoft.com/office/drawing/2014/main" id="{00000000-0008-0000-0000-0000D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91" name="Immagine 6490" descr="http://demaco.consob/ArchiflowWeb/images/indicator.gif">
          <a:extLst>
            <a:ext uri="{FF2B5EF4-FFF2-40B4-BE49-F238E27FC236}">
              <a16:creationId xmlns:a16="http://schemas.microsoft.com/office/drawing/2014/main" id="{00000000-0008-0000-0000-0000D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92" name="Immagine 6491" descr="http://demaco.consob/ArchiflowWeb/images/indicator.gif">
          <a:extLst>
            <a:ext uri="{FF2B5EF4-FFF2-40B4-BE49-F238E27FC236}">
              <a16:creationId xmlns:a16="http://schemas.microsoft.com/office/drawing/2014/main" id="{00000000-0008-0000-0000-0000D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93" name="Immagine 6492" descr="http://demaco.consob/ArchiflowWeb/images/indicator.gif">
          <a:extLst>
            <a:ext uri="{FF2B5EF4-FFF2-40B4-BE49-F238E27FC236}">
              <a16:creationId xmlns:a16="http://schemas.microsoft.com/office/drawing/2014/main" id="{00000000-0008-0000-0000-0000D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94" name="Immagine 6493" descr="http://demaco.consob/ArchiflowWeb/images/indicator.gif">
          <a:extLst>
            <a:ext uri="{FF2B5EF4-FFF2-40B4-BE49-F238E27FC236}">
              <a16:creationId xmlns:a16="http://schemas.microsoft.com/office/drawing/2014/main" id="{00000000-0008-0000-0000-0000D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95" name="Immagine 6494" descr="http://demaco.consob/ArchiflowWeb/images/indicator.gif">
          <a:extLst>
            <a:ext uri="{FF2B5EF4-FFF2-40B4-BE49-F238E27FC236}">
              <a16:creationId xmlns:a16="http://schemas.microsoft.com/office/drawing/2014/main" id="{00000000-0008-0000-0000-0000D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96" name="Immagine 6495" descr="http://demaco.consob/ArchiflowWeb/images/indicator.gif">
          <a:extLst>
            <a:ext uri="{FF2B5EF4-FFF2-40B4-BE49-F238E27FC236}">
              <a16:creationId xmlns:a16="http://schemas.microsoft.com/office/drawing/2014/main" id="{00000000-0008-0000-0000-0000D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97" name="Immagine 6496" descr="http://demaco.consob/ArchiflowWeb/images/indicator.gif">
          <a:extLst>
            <a:ext uri="{FF2B5EF4-FFF2-40B4-BE49-F238E27FC236}">
              <a16:creationId xmlns:a16="http://schemas.microsoft.com/office/drawing/2014/main" id="{00000000-0008-0000-0000-0000D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498" name="Immagine 6497" descr="http://demaco.consob/ArchiflowWeb/images/indicator.gif">
          <a:extLst>
            <a:ext uri="{FF2B5EF4-FFF2-40B4-BE49-F238E27FC236}">
              <a16:creationId xmlns:a16="http://schemas.microsoft.com/office/drawing/2014/main" id="{00000000-0008-0000-0000-0000D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499" name="Immagine 6498" descr="http://demaco.consob/ArchiflowWeb/images/indicator.gif">
          <a:extLst>
            <a:ext uri="{FF2B5EF4-FFF2-40B4-BE49-F238E27FC236}">
              <a16:creationId xmlns:a16="http://schemas.microsoft.com/office/drawing/2014/main" id="{00000000-0008-0000-0000-0000D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00" name="Immagine 6499" descr="http://demaco.consob/ArchiflowWeb/images/indicator.gif">
          <a:extLst>
            <a:ext uri="{FF2B5EF4-FFF2-40B4-BE49-F238E27FC236}">
              <a16:creationId xmlns:a16="http://schemas.microsoft.com/office/drawing/2014/main" id="{00000000-0008-0000-0000-0000D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01" name="Immagine 6500" descr="http://demaco.consob/ArchiflowWeb/images/indicator.gif">
          <a:extLst>
            <a:ext uri="{FF2B5EF4-FFF2-40B4-BE49-F238E27FC236}">
              <a16:creationId xmlns:a16="http://schemas.microsoft.com/office/drawing/2014/main" id="{00000000-0008-0000-0000-0000D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02" name="Immagine 6501" descr="http://demaco.consob/ArchiflowWeb/images/indicator.gif">
          <a:extLst>
            <a:ext uri="{FF2B5EF4-FFF2-40B4-BE49-F238E27FC236}">
              <a16:creationId xmlns:a16="http://schemas.microsoft.com/office/drawing/2014/main" id="{00000000-0008-0000-0000-0000D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03" name="Immagine 6502" descr="http://demaco.consob/ArchiflowWeb/images/indicator.gif">
          <a:extLst>
            <a:ext uri="{FF2B5EF4-FFF2-40B4-BE49-F238E27FC236}">
              <a16:creationId xmlns:a16="http://schemas.microsoft.com/office/drawing/2014/main" id="{00000000-0008-0000-0000-0000E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04" name="Immagine 6503" descr="http://demaco.consob/ArchiflowWeb/images/indicator.gif">
          <a:extLst>
            <a:ext uri="{FF2B5EF4-FFF2-40B4-BE49-F238E27FC236}">
              <a16:creationId xmlns:a16="http://schemas.microsoft.com/office/drawing/2014/main" id="{00000000-0008-0000-0000-0000E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05" name="Immagine 6504" descr="http://demaco.consob/ArchiflowWeb/images/indicator.gif">
          <a:extLst>
            <a:ext uri="{FF2B5EF4-FFF2-40B4-BE49-F238E27FC236}">
              <a16:creationId xmlns:a16="http://schemas.microsoft.com/office/drawing/2014/main" id="{00000000-0008-0000-0000-0000E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06" name="Immagine 6505" descr="http://demaco.consob/ArchiflowWeb/images/indicator.gif">
          <a:extLst>
            <a:ext uri="{FF2B5EF4-FFF2-40B4-BE49-F238E27FC236}">
              <a16:creationId xmlns:a16="http://schemas.microsoft.com/office/drawing/2014/main" id="{00000000-0008-0000-0000-0000E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07" name="Immagine 6506" descr="http://demaco.consob/ArchiflowWeb/images/indicator.gif">
          <a:extLst>
            <a:ext uri="{FF2B5EF4-FFF2-40B4-BE49-F238E27FC236}">
              <a16:creationId xmlns:a16="http://schemas.microsoft.com/office/drawing/2014/main" id="{00000000-0008-0000-0000-0000E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08" name="Immagine 6507" descr="http://demaco.consob/ArchiflowWeb/images/indicator.gif">
          <a:extLst>
            <a:ext uri="{FF2B5EF4-FFF2-40B4-BE49-F238E27FC236}">
              <a16:creationId xmlns:a16="http://schemas.microsoft.com/office/drawing/2014/main" id="{00000000-0008-0000-0000-0000E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09" name="Immagine 6508" descr="http://demaco.consob/ArchiflowWeb/images/indicator.gif">
          <a:extLst>
            <a:ext uri="{FF2B5EF4-FFF2-40B4-BE49-F238E27FC236}">
              <a16:creationId xmlns:a16="http://schemas.microsoft.com/office/drawing/2014/main" id="{00000000-0008-0000-0000-0000E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10" name="Immagine 6509" descr="http://demaco.consob/ArchiflowWeb/images/indicator.gif">
          <a:extLst>
            <a:ext uri="{FF2B5EF4-FFF2-40B4-BE49-F238E27FC236}">
              <a16:creationId xmlns:a16="http://schemas.microsoft.com/office/drawing/2014/main" id="{00000000-0008-0000-0000-0000E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11" name="Immagine 6510" descr="http://demaco.consob/ArchiflowWeb/images/indicator.gif">
          <a:extLst>
            <a:ext uri="{FF2B5EF4-FFF2-40B4-BE49-F238E27FC236}">
              <a16:creationId xmlns:a16="http://schemas.microsoft.com/office/drawing/2014/main" id="{00000000-0008-0000-0000-0000E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12" name="Immagine 6511" descr="http://demaco.consob/ArchiflowWeb/images/indicator.gif">
          <a:extLst>
            <a:ext uri="{FF2B5EF4-FFF2-40B4-BE49-F238E27FC236}">
              <a16:creationId xmlns:a16="http://schemas.microsoft.com/office/drawing/2014/main" id="{00000000-0008-0000-0000-0000E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13" name="Immagine 6512" descr="http://demaco.consob/ArchiflowWeb/images/indicator.gif">
          <a:extLst>
            <a:ext uri="{FF2B5EF4-FFF2-40B4-BE49-F238E27FC236}">
              <a16:creationId xmlns:a16="http://schemas.microsoft.com/office/drawing/2014/main" id="{00000000-0008-0000-0000-0000E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14" name="Immagine 6513" descr="http://demaco.consob/ArchiflowWeb/images/indicator.gif">
          <a:extLst>
            <a:ext uri="{FF2B5EF4-FFF2-40B4-BE49-F238E27FC236}">
              <a16:creationId xmlns:a16="http://schemas.microsoft.com/office/drawing/2014/main" id="{00000000-0008-0000-0000-0000E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15" name="Immagine 6514" descr="http://demaco.consob/ArchiflowWeb/images/indicator.gif">
          <a:extLst>
            <a:ext uri="{FF2B5EF4-FFF2-40B4-BE49-F238E27FC236}">
              <a16:creationId xmlns:a16="http://schemas.microsoft.com/office/drawing/2014/main" id="{00000000-0008-0000-0000-0000E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16" name="Immagine 6515" descr="http://demaco.consob/ArchiflowWeb/images/indicator.gif">
          <a:extLst>
            <a:ext uri="{FF2B5EF4-FFF2-40B4-BE49-F238E27FC236}">
              <a16:creationId xmlns:a16="http://schemas.microsoft.com/office/drawing/2014/main" id="{00000000-0008-0000-0000-0000E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17" name="Immagine 6516" descr="http://demaco.consob/ArchiflowWeb/images/indicator.gif">
          <a:extLst>
            <a:ext uri="{FF2B5EF4-FFF2-40B4-BE49-F238E27FC236}">
              <a16:creationId xmlns:a16="http://schemas.microsoft.com/office/drawing/2014/main" id="{00000000-0008-0000-0000-0000E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18" name="Immagine 6517" descr="http://demaco.consob/ArchiflowWeb/images/indicator.gif">
          <a:extLst>
            <a:ext uri="{FF2B5EF4-FFF2-40B4-BE49-F238E27FC236}">
              <a16:creationId xmlns:a16="http://schemas.microsoft.com/office/drawing/2014/main" id="{00000000-0008-0000-0000-0000E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19" name="Immagine 6518" descr="http://demaco.consob/ArchiflowWeb/images/indicator.gif">
          <a:extLst>
            <a:ext uri="{FF2B5EF4-FFF2-40B4-BE49-F238E27FC236}">
              <a16:creationId xmlns:a16="http://schemas.microsoft.com/office/drawing/2014/main" id="{00000000-0008-0000-0000-0000F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20" name="Immagine 6519" descr="http://demaco.consob/ArchiflowWeb/images/indicator.gif">
          <a:extLst>
            <a:ext uri="{FF2B5EF4-FFF2-40B4-BE49-F238E27FC236}">
              <a16:creationId xmlns:a16="http://schemas.microsoft.com/office/drawing/2014/main" id="{00000000-0008-0000-0000-0000F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21" name="Immagine 6520" descr="http://demaco.consob/ArchiflowWeb/images/indicator.gif">
          <a:extLst>
            <a:ext uri="{FF2B5EF4-FFF2-40B4-BE49-F238E27FC236}">
              <a16:creationId xmlns:a16="http://schemas.microsoft.com/office/drawing/2014/main" id="{00000000-0008-0000-0000-0000F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22" name="Immagine 6521" descr="http://demaco.consob/ArchiflowWeb/images/indicator.gif">
          <a:extLst>
            <a:ext uri="{FF2B5EF4-FFF2-40B4-BE49-F238E27FC236}">
              <a16:creationId xmlns:a16="http://schemas.microsoft.com/office/drawing/2014/main" id="{00000000-0008-0000-0000-0000F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23" name="Immagine 6522" descr="http://demaco.consob/ArchiflowWeb/images/indicator.gif">
          <a:extLst>
            <a:ext uri="{FF2B5EF4-FFF2-40B4-BE49-F238E27FC236}">
              <a16:creationId xmlns:a16="http://schemas.microsoft.com/office/drawing/2014/main" id="{00000000-0008-0000-0000-0000F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24" name="Immagine 6523" descr="http://demaco.consob/ArchiflowWeb/images/indicator.gif">
          <a:extLst>
            <a:ext uri="{FF2B5EF4-FFF2-40B4-BE49-F238E27FC236}">
              <a16:creationId xmlns:a16="http://schemas.microsoft.com/office/drawing/2014/main" id="{00000000-0008-0000-0000-0000F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25" name="Immagine 6524" descr="http://demaco.consob/ArchiflowWeb/images/indicator.gif">
          <a:extLst>
            <a:ext uri="{FF2B5EF4-FFF2-40B4-BE49-F238E27FC236}">
              <a16:creationId xmlns:a16="http://schemas.microsoft.com/office/drawing/2014/main" id="{00000000-0008-0000-0000-0000F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26" name="Immagine 6525" descr="http://demaco.consob/ArchiflowWeb/images/indicator.gif">
          <a:extLst>
            <a:ext uri="{FF2B5EF4-FFF2-40B4-BE49-F238E27FC236}">
              <a16:creationId xmlns:a16="http://schemas.microsoft.com/office/drawing/2014/main" id="{00000000-0008-0000-0000-0000F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27" name="Immagine 6526" descr="http://demaco.consob/ArchiflowWeb/images/indicator.gif">
          <a:extLst>
            <a:ext uri="{FF2B5EF4-FFF2-40B4-BE49-F238E27FC236}">
              <a16:creationId xmlns:a16="http://schemas.microsoft.com/office/drawing/2014/main" id="{00000000-0008-0000-0000-0000F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28" name="Immagine 6527" descr="http://demaco.consob/ArchiflowWeb/images/indicator.gif">
          <a:extLst>
            <a:ext uri="{FF2B5EF4-FFF2-40B4-BE49-F238E27FC236}">
              <a16:creationId xmlns:a16="http://schemas.microsoft.com/office/drawing/2014/main" id="{00000000-0008-0000-0000-0000F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29" name="Immagine 6528" descr="http://demaco.consob/ArchiflowWeb/images/indicator.gif">
          <a:extLst>
            <a:ext uri="{FF2B5EF4-FFF2-40B4-BE49-F238E27FC236}">
              <a16:creationId xmlns:a16="http://schemas.microsoft.com/office/drawing/2014/main" id="{00000000-0008-0000-0000-0000F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30" name="Immagine 6529" descr="http://demaco.consob/ArchiflowWeb/images/indicator.gif">
          <a:extLst>
            <a:ext uri="{FF2B5EF4-FFF2-40B4-BE49-F238E27FC236}">
              <a16:creationId xmlns:a16="http://schemas.microsoft.com/office/drawing/2014/main" id="{00000000-0008-0000-0000-0000F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31" name="Immagine 6530" descr="http://demaco.consob/ArchiflowWeb/images/indicator.gif">
          <a:extLst>
            <a:ext uri="{FF2B5EF4-FFF2-40B4-BE49-F238E27FC236}">
              <a16:creationId xmlns:a16="http://schemas.microsoft.com/office/drawing/2014/main" id="{00000000-0008-0000-0000-0000F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32" name="Immagine 6531" descr="http://demaco.consob/ArchiflowWeb/images/indicator.gif">
          <a:extLst>
            <a:ext uri="{FF2B5EF4-FFF2-40B4-BE49-F238E27FC236}">
              <a16:creationId xmlns:a16="http://schemas.microsoft.com/office/drawing/2014/main" id="{00000000-0008-0000-0000-0000F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33" name="Immagine 6532" descr="http://demaco.consob/ArchiflowWeb/images/indicator.gif">
          <a:extLst>
            <a:ext uri="{FF2B5EF4-FFF2-40B4-BE49-F238E27FC236}">
              <a16:creationId xmlns:a16="http://schemas.microsoft.com/office/drawing/2014/main" id="{00000000-0008-0000-0000-0000F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34" name="Immagine 6533" descr="http://demaco.consob/ArchiflowWeb/images/indicator.gif">
          <a:extLst>
            <a:ext uri="{FF2B5EF4-FFF2-40B4-BE49-F238E27FC236}">
              <a16:creationId xmlns:a16="http://schemas.microsoft.com/office/drawing/2014/main" id="{00000000-0008-0000-0000-0000F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35" name="Immagine 6534" descr="http://demaco.consob/ArchiflowWeb/images/indicator.gif">
          <a:extLst>
            <a:ext uri="{FF2B5EF4-FFF2-40B4-BE49-F238E27FC236}">
              <a16:creationId xmlns:a16="http://schemas.microsoft.com/office/drawing/2014/main" id="{00000000-0008-0000-0000-00000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36" name="Immagine 6535" descr="http://demaco.consob/ArchiflowWeb/images/indicator.gif">
          <a:extLst>
            <a:ext uri="{FF2B5EF4-FFF2-40B4-BE49-F238E27FC236}">
              <a16:creationId xmlns:a16="http://schemas.microsoft.com/office/drawing/2014/main" id="{00000000-0008-0000-0000-00000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37" name="Immagine 6536" descr="http://demaco.consob/ArchiflowWeb/images/indicator.gif">
          <a:extLst>
            <a:ext uri="{FF2B5EF4-FFF2-40B4-BE49-F238E27FC236}">
              <a16:creationId xmlns:a16="http://schemas.microsoft.com/office/drawing/2014/main" id="{00000000-0008-0000-0000-00000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38" name="Immagine 6537" descr="http://demaco.consob/ArchiflowWeb/images/indicator.gif">
          <a:extLst>
            <a:ext uri="{FF2B5EF4-FFF2-40B4-BE49-F238E27FC236}">
              <a16:creationId xmlns:a16="http://schemas.microsoft.com/office/drawing/2014/main" id="{00000000-0008-0000-0000-00000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39" name="Immagine 6538" descr="http://demaco.consob/ArchiflowWeb/images/indicator.gif">
          <a:extLst>
            <a:ext uri="{FF2B5EF4-FFF2-40B4-BE49-F238E27FC236}">
              <a16:creationId xmlns:a16="http://schemas.microsoft.com/office/drawing/2014/main" id="{00000000-0008-0000-0000-00000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40" name="Immagine 6539" descr="http://demaco.consob/ArchiflowWeb/images/indicator.gif">
          <a:extLst>
            <a:ext uri="{FF2B5EF4-FFF2-40B4-BE49-F238E27FC236}">
              <a16:creationId xmlns:a16="http://schemas.microsoft.com/office/drawing/2014/main" id="{00000000-0008-0000-0000-00000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41" name="Immagine 6540" descr="http://demaco.consob/ArchiflowWeb/images/indicator.gif">
          <a:extLst>
            <a:ext uri="{FF2B5EF4-FFF2-40B4-BE49-F238E27FC236}">
              <a16:creationId xmlns:a16="http://schemas.microsoft.com/office/drawing/2014/main" id="{00000000-0008-0000-0000-00000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42" name="Immagine 6541" descr="http://demaco.consob/ArchiflowWeb/images/indicator.gif">
          <a:extLst>
            <a:ext uri="{FF2B5EF4-FFF2-40B4-BE49-F238E27FC236}">
              <a16:creationId xmlns:a16="http://schemas.microsoft.com/office/drawing/2014/main" id="{00000000-0008-0000-0000-00000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43" name="Immagine 6542" descr="http://demaco.consob/ArchiflowWeb/images/indicator.gif">
          <a:extLst>
            <a:ext uri="{FF2B5EF4-FFF2-40B4-BE49-F238E27FC236}">
              <a16:creationId xmlns:a16="http://schemas.microsoft.com/office/drawing/2014/main" id="{00000000-0008-0000-0000-00000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44" name="Immagine 6543" descr="http://demaco.consob/ArchiflowWeb/images/indicator.gif">
          <a:extLst>
            <a:ext uri="{FF2B5EF4-FFF2-40B4-BE49-F238E27FC236}">
              <a16:creationId xmlns:a16="http://schemas.microsoft.com/office/drawing/2014/main" id="{00000000-0008-0000-0000-00000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45" name="Immagine 6544" descr="http://demaco.consob/ArchiflowWeb/images/indicator.gif">
          <a:extLst>
            <a:ext uri="{FF2B5EF4-FFF2-40B4-BE49-F238E27FC236}">
              <a16:creationId xmlns:a16="http://schemas.microsoft.com/office/drawing/2014/main" id="{00000000-0008-0000-0000-00000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46" name="Immagine 6545" descr="http://demaco.consob/ArchiflowWeb/images/indicator.gif">
          <a:extLst>
            <a:ext uri="{FF2B5EF4-FFF2-40B4-BE49-F238E27FC236}">
              <a16:creationId xmlns:a16="http://schemas.microsoft.com/office/drawing/2014/main" id="{00000000-0008-0000-0000-00000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47" name="Immagine 6546" descr="http://demaco.consob/ArchiflowWeb/images/indicator.gif">
          <a:extLst>
            <a:ext uri="{FF2B5EF4-FFF2-40B4-BE49-F238E27FC236}">
              <a16:creationId xmlns:a16="http://schemas.microsoft.com/office/drawing/2014/main" id="{00000000-0008-0000-0000-00000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48" name="Immagine 6547" descr="http://demaco.consob/ArchiflowWeb/images/indicator.gif">
          <a:extLst>
            <a:ext uri="{FF2B5EF4-FFF2-40B4-BE49-F238E27FC236}">
              <a16:creationId xmlns:a16="http://schemas.microsoft.com/office/drawing/2014/main" id="{00000000-0008-0000-0000-00000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49" name="Immagine 6548" descr="http://demaco.consob/ArchiflowWeb/images/indicator.gif">
          <a:extLst>
            <a:ext uri="{FF2B5EF4-FFF2-40B4-BE49-F238E27FC236}">
              <a16:creationId xmlns:a16="http://schemas.microsoft.com/office/drawing/2014/main" id="{00000000-0008-0000-0000-00000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50" name="Immagine 6549" descr="http://demaco.consob/ArchiflowWeb/images/indicator.gif">
          <a:extLst>
            <a:ext uri="{FF2B5EF4-FFF2-40B4-BE49-F238E27FC236}">
              <a16:creationId xmlns:a16="http://schemas.microsoft.com/office/drawing/2014/main" id="{00000000-0008-0000-0000-00000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51" name="Immagine 6550" descr="http://demaco.consob/ArchiflowWeb/images/indicator.gif">
          <a:extLst>
            <a:ext uri="{FF2B5EF4-FFF2-40B4-BE49-F238E27FC236}">
              <a16:creationId xmlns:a16="http://schemas.microsoft.com/office/drawing/2014/main" id="{00000000-0008-0000-0000-00001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52" name="Immagine 6551" descr="http://demaco.consob/ArchiflowWeb/images/indicator.gif">
          <a:extLst>
            <a:ext uri="{FF2B5EF4-FFF2-40B4-BE49-F238E27FC236}">
              <a16:creationId xmlns:a16="http://schemas.microsoft.com/office/drawing/2014/main" id="{00000000-0008-0000-0000-00001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53" name="Immagine 6552" descr="http://demaco.consob/ArchiflowWeb/images/indicator.gif">
          <a:extLst>
            <a:ext uri="{FF2B5EF4-FFF2-40B4-BE49-F238E27FC236}">
              <a16:creationId xmlns:a16="http://schemas.microsoft.com/office/drawing/2014/main" id="{00000000-0008-0000-0000-00001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54" name="Immagine 6553" descr="http://demaco.consob/ArchiflowWeb/images/indicator.gif">
          <a:extLst>
            <a:ext uri="{FF2B5EF4-FFF2-40B4-BE49-F238E27FC236}">
              <a16:creationId xmlns:a16="http://schemas.microsoft.com/office/drawing/2014/main" id="{00000000-0008-0000-0000-00001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55" name="Immagine 6554" descr="http://demaco.consob/ArchiflowWeb/images/indicator.gif">
          <a:extLst>
            <a:ext uri="{FF2B5EF4-FFF2-40B4-BE49-F238E27FC236}">
              <a16:creationId xmlns:a16="http://schemas.microsoft.com/office/drawing/2014/main" id="{00000000-0008-0000-0000-00001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56" name="Immagine 6555" descr="http://demaco.consob/ArchiflowWeb/images/indicator.gif">
          <a:extLst>
            <a:ext uri="{FF2B5EF4-FFF2-40B4-BE49-F238E27FC236}">
              <a16:creationId xmlns:a16="http://schemas.microsoft.com/office/drawing/2014/main" id="{00000000-0008-0000-0000-00001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57" name="Immagine 6556" descr="http://demaco.consob/ArchiflowWeb/images/indicator.gif">
          <a:extLst>
            <a:ext uri="{FF2B5EF4-FFF2-40B4-BE49-F238E27FC236}">
              <a16:creationId xmlns:a16="http://schemas.microsoft.com/office/drawing/2014/main" id="{00000000-0008-0000-0000-00001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58" name="Immagine 6557" descr="http://demaco.consob/ArchiflowWeb/images/indicator.gif">
          <a:extLst>
            <a:ext uri="{FF2B5EF4-FFF2-40B4-BE49-F238E27FC236}">
              <a16:creationId xmlns:a16="http://schemas.microsoft.com/office/drawing/2014/main" id="{00000000-0008-0000-0000-00001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59" name="Immagine 6558" descr="http://demaco.consob/ArchiflowWeb/images/indicator.gif">
          <a:extLst>
            <a:ext uri="{FF2B5EF4-FFF2-40B4-BE49-F238E27FC236}">
              <a16:creationId xmlns:a16="http://schemas.microsoft.com/office/drawing/2014/main" id="{00000000-0008-0000-0000-00001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60" name="Immagine 6559" descr="http://demaco.consob/ArchiflowWeb/images/indicator.gif">
          <a:extLst>
            <a:ext uri="{FF2B5EF4-FFF2-40B4-BE49-F238E27FC236}">
              <a16:creationId xmlns:a16="http://schemas.microsoft.com/office/drawing/2014/main" id="{00000000-0008-0000-0000-00001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61" name="Immagine 6560" descr="http://demaco.consob/ArchiflowWeb/images/indicator.gif">
          <a:extLst>
            <a:ext uri="{FF2B5EF4-FFF2-40B4-BE49-F238E27FC236}">
              <a16:creationId xmlns:a16="http://schemas.microsoft.com/office/drawing/2014/main" id="{00000000-0008-0000-0000-00001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62" name="Immagine 6561" descr="http://demaco.consob/ArchiflowWeb/images/indicator.gif">
          <a:extLst>
            <a:ext uri="{FF2B5EF4-FFF2-40B4-BE49-F238E27FC236}">
              <a16:creationId xmlns:a16="http://schemas.microsoft.com/office/drawing/2014/main" id="{00000000-0008-0000-0000-00001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63" name="Immagine 6562" descr="http://demaco.consob/ArchiflowWeb/images/indicator.gif">
          <a:extLst>
            <a:ext uri="{FF2B5EF4-FFF2-40B4-BE49-F238E27FC236}">
              <a16:creationId xmlns:a16="http://schemas.microsoft.com/office/drawing/2014/main" id="{00000000-0008-0000-0000-00001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64" name="Immagine 6563" descr="http://demaco.consob/ArchiflowWeb/images/indicator.gif">
          <a:extLst>
            <a:ext uri="{FF2B5EF4-FFF2-40B4-BE49-F238E27FC236}">
              <a16:creationId xmlns:a16="http://schemas.microsoft.com/office/drawing/2014/main" id="{00000000-0008-0000-0000-00001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65" name="Immagine 6564" descr="http://demaco.consob/ArchiflowWeb/images/indicator.gif">
          <a:extLst>
            <a:ext uri="{FF2B5EF4-FFF2-40B4-BE49-F238E27FC236}">
              <a16:creationId xmlns:a16="http://schemas.microsoft.com/office/drawing/2014/main" id="{00000000-0008-0000-0000-00001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66" name="Immagine 6565" descr="http://demaco.consob/ArchiflowWeb/images/indicator.gif">
          <a:extLst>
            <a:ext uri="{FF2B5EF4-FFF2-40B4-BE49-F238E27FC236}">
              <a16:creationId xmlns:a16="http://schemas.microsoft.com/office/drawing/2014/main" id="{00000000-0008-0000-0000-00001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67" name="Immagine 6566" descr="http://demaco.consob/ArchiflowWeb/images/indicator.gif">
          <a:extLst>
            <a:ext uri="{FF2B5EF4-FFF2-40B4-BE49-F238E27FC236}">
              <a16:creationId xmlns:a16="http://schemas.microsoft.com/office/drawing/2014/main" id="{00000000-0008-0000-0000-00002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68" name="Immagine 6567" descr="http://demaco.consob/ArchiflowWeb/images/indicator.gif">
          <a:extLst>
            <a:ext uri="{FF2B5EF4-FFF2-40B4-BE49-F238E27FC236}">
              <a16:creationId xmlns:a16="http://schemas.microsoft.com/office/drawing/2014/main" id="{00000000-0008-0000-0000-00002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69" name="Immagine 6568" descr="http://demaco.consob/ArchiflowWeb/images/indicator.gif">
          <a:extLst>
            <a:ext uri="{FF2B5EF4-FFF2-40B4-BE49-F238E27FC236}">
              <a16:creationId xmlns:a16="http://schemas.microsoft.com/office/drawing/2014/main" id="{00000000-0008-0000-0000-00002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70" name="Immagine 6569" descr="http://demaco.consob/ArchiflowWeb/images/indicator.gif">
          <a:extLst>
            <a:ext uri="{FF2B5EF4-FFF2-40B4-BE49-F238E27FC236}">
              <a16:creationId xmlns:a16="http://schemas.microsoft.com/office/drawing/2014/main" id="{00000000-0008-0000-0000-00002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71" name="Immagine 6570" descr="http://demaco.consob/ArchiflowWeb/images/indicator.gif">
          <a:extLst>
            <a:ext uri="{FF2B5EF4-FFF2-40B4-BE49-F238E27FC236}">
              <a16:creationId xmlns:a16="http://schemas.microsoft.com/office/drawing/2014/main" id="{00000000-0008-0000-0000-00002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72" name="Immagine 6571" descr="http://demaco.consob/ArchiflowWeb/images/indicator.gif">
          <a:extLst>
            <a:ext uri="{FF2B5EF4-FFF2-40B4-BE49-F238E27FC236}">
              <a16:creationId xmlns:a16="http://schemas.microsoft.com/office/drawing/2014/main" id="{00000000-0008-0000-0000-00002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73" name="Immagine 6572" descr="http://demaco.consob/ArchiflowWeb/images/indicator.gif">
          <a:extLst>
            <a:ext uri="{FF2B5EF4-FFF2-40B4-BE49-F238E27FC236}">
              <a16:creationId xmlns:a16="http://schemas.microsoft.com/office/drawing/2014/main" id="{00000000-0008-0000-0000-00002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74" name="Immagine 6573" descr="http://demaco.consob/ArchiflowWeb/images/indicator.gif">
          <a:extLst>
            <a:ext uri="{FF2B5EF4-FFF2-40B4-BE49-F238E27FC236}">
              <a16:creationId xmlns:a16="http://schemas.microsoft.com/office/drawing/2014/main" id="{00000000-0008-0000-0000-00002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75" name="Immagine 6574" descr="http://demaco.consob/ArchiflowWeb/images/indicator.gif">
          <a:extLst>
            <a:ext uri="{FF2B5EF4-FFF2-40B4-BE49-F238E27FC236}">
              <a16:creationId xmlns:a16="http://schemas.microsoft.com/office/drawing/2014/main" id="{00000000-0008-0000-0000-00002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76" name="Immagine 6575" descr="http://demaco.consob/ArchiflowWeb/images/indicator.gif">
          <a:extLst>
            <a:ext uri="{FF2B5EF4-FFF2-40B4-BE49-F238E27FC236}">
              <a16:creationId xmlns:a16="http://schemas.microsoft.com/office/drawing/2014/main" id="{00000000-0008-0000-0000-00002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77" name="Immagine 6576" descr="http://demaco.consob/ArchiflowWeb/images/indicator.gif">
          <a:extLst>
            <a:ext uri="{FF2B5EF4-FFF2-40B4-BE49-F238E27FC236}">
              <a16:creationId xmlns:a16="http://schemas.microsoft.com/office/drawing/2014/main" id="{00000000-0008-0000-0000-00002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78" name="Immagine 6577" descr="http://demaco.consob/ArchiflowWeb/images/indicator.gif">
          <a:extLst>
            <a:ext uri="{FF2B5EF4-FFF2-40B4-BE49-F238E27FC236}">
              <a16:creationId xmlns:a16="http://schemas.microsoft.com/office/drawing/2014/main" id="{00000000-0008-0000-0000-00002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79" name="Immagine 6578" descr="http://demaco.consob/ArchiflowWeb/images/indicator.gif">
          <a:extLst>
            <a:ext uri="{FF2B5EF4-FFF2-40B4-BE49-F238E27FC236}">
              <a16:creationId xmlns:a16="http://schemas.microsoft.com/office/drawing/2014/main" id="{00000000-0008-0000-0000-00002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80" name="Immagine 6579" descr="http://demaco.consob/ArchiflowWeb/images/indicator.gif">
          <a:extLst>
            <a:ext uri="{FF2B5EF4-FFF2-40B4-BE49-F238E27FC236}">
              <a16:creationId xmlns:a16="http://schemas.microsoft.com/office/drawing/2014/main" id="{00000000-0008-0000-0000-00002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81" name="Immagine 6580" descr="http://demaco.consob/ArchiflowWeb/images/indicator.gif">
          <a:extLst>
            <a:ext uri="{FF2B5EF4-FFF2-40B4-BE49-F238E27FC236}">
              <a16:creationId xmlns:a16="http://schemas.microsoft.com/office/drawing/2014/main" id="{00000000-0008-0000-0000-00002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82" name="Immagine 6581" descr="http://demaco.consob/ArchiflowWeb/images/indicator.gif">
          <a:extLst>
            <a:ext uri="{FF2B5EF4-FFF2-40B4-BE49-F238E27FC236}">
              <a16:creationId xmlns:a16="http://schemas.microsoft.com/office/drawing/2014/main" id="{00000000-0008-0000-0000-00002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83" name="Immagine 6582" descr="http://demaco.consob/ArchiflowWeb/images/indicator.gif">
          <a:extLst>
            <a:ext uri="{FF2B5EF4-FFF2-40B4-BE49-F238E27FC236}">
              <a16:creationId xmlns:a16="http://schemas.microsoft.com/office/drawing/2014/main" id="{00000000-0008-0000-0000-00003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84" name="Immagine 6583" descr="http://demaco.consob/ArchiflowWeb/images/indicator.gif">
          <a:extLst>
            <a:ext uri="{FF2B5EF4-FFF2-40B4-BE49-F238E27FC236}">
              <a16:creationId xmlns:a16="http://schemas.microsoft.com/office/drawing/2014/main" id="{00000000-0008-0000-0000-00003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85" name="Immagine 6584" descr="http://demaco.consob/ArchiflowWeb/images/indicator.gif">
          <a:extLst>
            <a:ext uri="{FF2B5EF4-FFF2-40B4-BE49-F238E27FC236}">
              <a16:creationId xmlns:a16="http://schemas.microsoft.com/office/drawing/2014/main" id="{00000000-0008-0000-0000-00003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86" name="Immagine 6585" descr="http://demaco.consob/ArchiflowWeb/images/indicator.gif">
          <a:extLst>
            <a:ext uri="{FF2B5EF4-FFF2-40B4-BE49-F238E27FC236}">
              <a16:creationId xmlns:a16="http://schemas.microsoft.com/office/drawing/2014/main" id="{00000000-0008-0000-0000-00003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87" name="Immagine 6586" descr="http://demaco.consob/ArchiflowWeb/images/indicator.gif">
          <a:extLst>
            <a:ext uri="{FF2B5EF4-FFF2-40B4-BE49-F238E27FC236}">
              <a16:creationId xmlns:a16="http://schemas.microsoft.com/office/drawing/2014/main" id="{00000000-0008-0000-0000-00003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88" name="Immagine 6587" descr="http://demaco.consob/ArchiflowWeb/images/indicator.gif">
          <a:extLst>
            <a:ext uri="{FF2B5EF4-FFF2-40B4-BE49-F238E27FC236}">
              <a16:creationId xmlns:a16="http://schemas.microsoft.com/office/drawing/2014/main" id="{00000000-0008-0000-0000-00003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89" name="Immagine 6588" descr="http://demaco.consob/ArchiflowWeb/images/indicator.gif">
          <a:extLst>
            <a:ext uri="{FF2B5EF4-FFF2-40B4-BE49-F238E27FC236}">
              <a16:creationId xmlns:a16="http://schemas.microsoft.com/office/drawing/2014/main" id="{00000000-0008-0000-0000-00003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90" name="Immagine 6589" descr="http://demaco.consob/ArchiflowWeb/images/indicator.gif">
          <a:extLst>
            <a:ext uri="{FF2B5EF4-FFF2-40B4-BE49-F238E27FC236}">
              <a16:creationId xmlns:a16="http://schemas.microsoft.com/office/drawing/2014/main" id="{00000000-0008-0000-0000-00003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91" name="Immagine 6590" descr="http://demaco.consob/ArchiflowWeb/images/indicator.gif">
          <a:extLst>
            <a:ext uri="{FF2B5EF4-FFF2-40B4-BE49-F238E27FC236}">
              <a16:creationId xmlns:a16="http://schemas.microsoft.com/office/drawing/2014/main" id="{00000000-0008-0000-0000-00003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92" name="Immagine 6591" descr="http://demaco.consob/ArchiflowWeb/images/indicator.gif">
          <a:extLst>
            <a:ext uri="{FF2B5EF4-FFF2-40B4-BE49-F238E27FC236}">
              <a16:creationId xmlns:a16="http://schemas.microsoft.com/office/drawing/2014/main" id="{00000000-0008-0000-0000-00003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93" name="Immagine 6592" descr="http://demaco.consob/ArchiflowWeb/images/indicator.gif">
          <a:extLst>
            <a:ext uri="{FF2B5EF4-FFF2-40B4-BE49-F238E27FC236}">
              <a16:creationId xmlns:a16="http://schemas.microsoft.com/office/drawing/2014/main" id="{00000000-0008-0000-0000-00003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94" name="Immagine 6593" descr="http://demaco.consob/ArchiflowWeb/images/indicator.gif">
          <a:extLst>
            <a:ext uri="{FF2B5EF4-FFF2-40B4-BE49-F238E27FC236}">
              <a16:creationId xmlns:a16="http://schemas.microsoft.com/office/drawing/2014/main" id="{00000000-0008-0000-0000-00003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95" name="Immagine 6594" descr="http://demaco.consob/ArchiflowWeb/images/indicator.gif">
          <a:extLst>
            <a:ext uri="{FF2B5EF4-FFF2-40B4-BE49-F238E27FC236}">
              <a16:creationId xmlns:a16="http://schemas.microsoft.com/office/drawing/2014/main" id="{00000000-0008-0000-0000-00003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96" name="Immagine 6595" descr="http://demaco.consob/ArchiflowWeb/images/indicator.gif">
          <a:extLst>
            <a:ext uri="{FF2B5EF4-FFF2-40B4-BE49-F238E27FC236}">
              <a16:creationId xmlns:a16="http://schemas.microsoft.com/office/drawing/2014/main" id="{00000000-0008-0000-0000-00003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97" name="Immagine 6596" descr="http://demaco.consob/ArchiflowWeb/images/indicator.gif">
          <a:extLst>
            <a:ext uri="{FF2B5EF4-FFF2-40B4-BE49-F238E27FC236}">
              <a16:creationId xmlns:a16="http://schemas.microsoft.com/office/drawing/2014/main" id="{00000000-0008-0000-0000-00003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598" name="Immagine 6597" descr="http://demaco.consob/ArchiflowWeb/images/indicator.gif">
          <a:extLst>
            <a:ext uri="{FF2B5EF4-FFF2-40B4-BE49-F238E27FC236}">
              <a16:creationId xmlns:a16="http://schemas.microsoft.com/office/drawing/2014/main" id="{00000000-0008-0000-0000-00003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599" name="Immagine 6598" descr="http://demaco.consob/ArchiflowWeb/images/indicator.gif">
          <a:extLst>
            <a:ext uri="{FF2B5EF4-FFF2-40B4-BE49-F238E27FC236}">
              <a16:creationId xmlns:a16="http://schemas.microsoft.com/office/drawing/2014/main" id="{00000000-0008-0000-0000-00004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00" name="Immagine 6599" descr="http://demaco.consob/ArchiflowWeb/images/indicator.gif">
          <a:extLst>
            <a:ext uri="{FF2B5EF4-FFF2-40B4-BE49-F238E27FC236}">
              <a16:creationId xmlns:a16="http://schemas.microsoft.com/office/drawing/2014/main" id="{00000000-0008-0000-0000-00004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01" name="Immagine 6600" descr="http://demaco.consob/ArchiflowWeb/images/indicator.gif">
          <a:extLst>
            <a:ext uri="{FF2B5EF4-FFF2-40B4-BE49-F238E27FC236}">
              <a16:creationId xmlns:a16="http://schemas.microsoft.com/office/drawing/2014/main" id="{00000000-0008-0000-0000-00004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02" name="Immagine 6601" descr="http://demaco.consob/ArchiflowWeb/images/indicator.gif">
          <a:extLst>
            <a:ext uri="{FF2B5EF4-FFF2-40B4-BE49-F238E27FC236}">
              <a16:creationId xmlns:a16="http://schemas.microsoft.com/office/drawing/2014/main" id="{00000000-0008-0000-0000-00004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03" name="Immagine 6602" descr="http://demaco.consob/ArchiflowWeb/images/indicator.gif">
          <a:extLst>
            <a:ext uri="{FF2B5EF4-FFF2-40B4-BE49-F238E27FC236}">
              <a16:creationId xmlns:a16="http://schemas.microsoft.com/office/drawing/2014/main" id="{00000000-0008-0000-0000-00004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04" name="Immagine 6603" descr="http://demaco.consob/ArchiflowWeb/images/indicator.gif">
          <a:extLst>
            <a:ext uri="{FF2B5EF4-FFF2-40B4-BE49-F238E27FC236}">
              <a16:creationId xmlns:a16="http://schemas.microsoft.com/office/drawing/2014/main" id="{00000000-0008-0000-0000-00004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05" name="Immagine 6604" descr="http://demaco.consob/ArchiflowWeb/images/indicator.gif">
          <a:extLst>
            <a:ext uri="{FF2B5EF4-FFF2-40B4-BE49-F238E27FC236}">
              <a16:creationId xmlns:a16="http://schemas.microsoft.com/office/drawing/2014/main" id="{00000000-0008-0000-0000-00004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06" name="Immagine 6605" descr="http://demaco.consob/ArchiflowWeb/images/indicator.gif">
          <a:extLst>
            <a:ext uri="{FF2B5EF4-FFF2-40B4-BE49-F238E27FC236}">
              <a16:creationId xmlns:a16="http://schemas.microsoft.com/office/drawing/2014/main" id="{00000000-0008-0000-0000-00004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07" name="Immagine 6606" descr="http://demaco.consob/ArchiflowWeb/images/indicator.gif">
          <a:extLst>
            <a:ext uri="{FF2B5EF4-FFF2-40B4-BE49-F238E27FC236}">
              <a16:creationId xmlns:a16="http://schemas.microsoft.com/office/drawing/2014/main" id="{00000000-0008-0000-0000-00004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08" name="Immagine 6607" descr="http://demaco.consob/ArchiflowWeb/images/indicator.gif">
          <a:extLst>
            <a:ext uri="{FF2B5EF4-FFF2-40B4-BE49-F238E27FC236}">
              <a16:creationId xmlns:a16="http://schemas.microsoft.com/office/drawing/2014/main" id="{00000000-0008-0000-0000-00004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09" name="Immagine 6608" descr="http://demaco.consob/ArchiflowWeb/images/indicator.gif">
          <a:extLst>
            <a:ext uri="{FF2B5EF4-FFF2-40B4-BE49-F238E27FC236}">
              <a16:creationId xmlns:a16="http://schemas.microsoft.com/office/drawing/2014/main" id="{00000000-0008-0000-0000-00004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10" name="Immagine 6609" descr="http://demaco.consob/ArchiflowWeb/images/indicator.gif">
          <a:extLst>
            <a:ext uri="{FF2B5EF4-FFF2-40B4-BE49-F238E27FC236}">
              <a16:creationId xmlns:a16="http://schemas.microsoft.com/office/drawing/2014/main" id="{00000000-0008-0000-0000-00004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11" name="Immagine 6610" descr="http://demaco.consob/ArchiflowWeb/images/indicator.gif">
          <a:extLst>
            <a:ext uri="{FF2B5EF4-FFF2-40B4-BE49-F238E27FC236}">
              <a16:creationId xmlns:a16="http://schemas.microsoft.com/office/drawing/2014/main" id="{00000000-0008-0000-0000-00004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12" name="Immagine 6611" descr="http://demaco.consob/ArchiflowWeb/images/indicator.gif">
          <a:extLst>
            <a:ext uri="{FF2B5EF4-FFF2-40B4-BE49-F238E27FC236}">
              <a16:creationId xmlns:a16="http://schemas.microsoft.com/office/drawing/2014/main" id="{00000000-0008-0000-0000-00004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13" name="Immagine 6612" descr="http://demaco.consob/ArchiflowWeb/images/indicator.gif">
          <a:extLst>
            <a:ext uri="{FF2B5EF4-FFF2-40B4-BE49-F238E27FC236}">
              <a16:creationId xmlns:a16="http://schemas.microsoft.com/office/drawing/2014/main" id="{00000000-0008-0000-0000-00004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14" name="Immagine 6613" descr="http://demaco.consob/ArchiflowWeb/images/indicator.gif">
          <a:extLst>
            <a:ext uri="{FF2B5EF4-FFF2-40B4-BE49-F238E27FC236}">
              <a16:creationId xmlns:a16="http://schemas.microsoft.com/office/drawing/2014/main" id="{00000000-0008-0000-0000-00004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15" name="Immagine 6614" descr="http://demaco.consob/ArchiflowWeb/images/indicator.gif">
          <a:extLst>
            <a:ext uri="{FF2B5EF4-FFF2-40B4-BE49-F238E27FC236}">
              <a16:creationId xmlns:a16="http://schemas.microsoft.com/office/drawing/2014/main" id="{00000000-0008-0000-0000-00005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503</xdr:row>
      <xdr:rowOff>0</xdr:rowOff>
    </xdr:from>
    <xdr:to>
      <xdr:col>11</xdr:col>
      <xdr:colOff>152400</xdr:colOff>
      <xdr:row>503</xdr:row>
      <xdr:rowOff>152400</xdr:rowOff>
    </xdr:to>
    <xdr:pic>
      <xdr:nvPicPr>
        <xdr:cNvPr id="6616" name="Immagine 6615" descr="http://demaco.consob/ArchiflowWeb/images/indicator.gif">
          <a:extLst>
            <a:ext uri="{FF2B5EF4-FFF2-40B4-BE49-F238E27FC236}">
              <a16:creationId xmlns:a16="http://schemas.microsoft.com/office/drawing/2014/main" id="{00000000-0008-0000-0000-000051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503</xdr:row>
      <xdr:rowOff>0</xdr:rowOff>
    </xdr:from>
    <xdr:ext cx="152400" cy="152400"/>
    <xdr:pic>
      <xdr:nvPicPr>
        <xdr:cNvPr id="6617" name="Immagine 6616" descr="http://demaco.consob/ArchiflowWeb/images/indicator.gif">
          <a:extLst>
            <a:ext uri="{FF2B5EF4-FFF2-40B4-BE49-F238E27FC236}">
              <a16:creationId xmlns:a16="http://schemas.microsoft.com/office/drawing/2014/main" id="{00000000-0008-0000-0000-000052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18" name="Immagine 6617" descr="http://demaco.consob/ArchiflowWeb/images/indicator.gif">
          <a:extLst>
            <a:ext uri="{FF2B5EF4-FFF2-40B4-BE49-F238E27FC236}">
              <a16:creationId xmlns:a16="http://schemas.microsoft.com/office/drawing/2014/main" id="{00000000-0008-0000-0000-000053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19" name="Immagine 6618" descr="http://demaco.consob/ArchiflowWeb/images/indicator.gif">
          <a:extLst>
            <a:ext uri="{FF2B5EF4-FFF2-40B4-BE49-F238E27FC236}">
              <a16:creationId xmlns:a16="http://schemas.microsoft.com/office/drawing/2014/main" id="{00000000-0008-0000-0000-000054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503</xdr:row>
      <xdr:rowOff>0</xdr:rowOff>
    </xdr:from>
    <xdr:ext cx="152400" cy="152400"/>
    <xdr:pic>
      <xdr:nvPicPr>
        <xdr:cNvPr id="6620" name="Immagine 6619" descr="http://demaco.consob/ArchiflowWeb/images/indicator.gif">
          <a:extLst>
            <a:ext uri="{FF2B5EF4-FFF2-40B4-BE49-F238E27FC236}">
              <a16:creationId xmlns:a16="http://schemas.microsoft.com/office/drawing/2014/main" id="{00000000-0008-0000-0000-000055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1" name="Immagine 6620" descr="http://demaco.consob/ArchiflowWeb/images/indicator.gif">
          <a:extLst>
            <a:ext uri="{FF2B5EF4-FFF2-40B4-BE49-F238E27FC236}">
              <a16:creationId xmlns:a16="http://schemas.microsoft.com/office/drawing/2014/main" id="{00000000-0008-0000-0000-000056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2" name="Immagine 6621" descr="http://demaco.consob/ArchiflowWeb/images/indicator.gif">
          <a:extLst>
            <a:ext uri="{FF2B5EF4-FFF2-40B4-BE49-F238E27FC236}">
              <a16:creationId xmlns:a16="http://schemas.microsoft.com/office/drawing/2014/main" id="{00000000-0008-0000-0000-00005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3" name="Immagine 6622" descr="http://demaco.consob/ArchiflowWeb/images/indicator.gif">
          <a:extLst>
            <a:ext uri="{FF2B5EF4-FFF2-40B4-BE49-F238E27FC236}">
              <a16:creationId xmlns:a16="http://schemas.microsoft.com/office/drawing/2014/main" id="{00000000-0008-0000-0000-00005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4" name="Immagine 6623" descr="http://demaco.consob/ArchiflowWeb/images/indicator.gif">
          <a:extLst>
            <a:ext uri="{FF2B5EF4-FFF2-40B4-BE49-F238E27FC236}">
              <a16:creationId xmlns:a16="http://schemas.microsoft.com/office/drawing/2014/main" id="{00000000-0008-0000-0000-00005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5" name="Immagine 6624" descr="http://demaco.consob/ArchiflowWeb/images/indicator.gif">
          <a:extLst>
            <a:ext uri="{FF2B5EF4-FFF2-40B4-BE49-F238E27FC236}">
              <a16:creationId xmlns:a16="http://schemas.microsoft.com/office/drawing/2014/main" id="{00000000-0008-0000-0000-00005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6" name="Immagine 6625" descr="http://demaco.consob/ArchiflowWeb/images/indicator.gif">
          <a:extLst>
            <a:ext uri="{FF2B5EF4-FFF2-40B4-BE49-F238E27FC236}">
              <a16:creationId xmlns:a16="http://schemas.microsoft.com/office/drawing/2014/main" id="{00000000-0008-0000-0000-00005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7" name="Immagine 6626" descr="http://demaco.consob/ArchiflowWeb/images/indicator.gif">
          <a:extLst>
            <a:ext uri="{FF2B5EF4-FFF2-40B4-BE49-F238E27FC236}">
              <a16:creationId xmlns:a16="http://schemas.microsoft.com/office/drawing/2014/main" id="{00000000-0008-0000-0000-00005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8" name="Immagine 6627" descr="http://demaco.consob/ArchiflowWeb/images/indicator.gif">
          <a:extLst>
            <a:ext uri="{FF2B5EF4-FFF2-40B4-BE49-F238E27FC236}">
              <a16:creationId xmlns:a16="http://schemas.microsoft.com/office/drawing/2014/main" id="{00000000-0008-0000-0000-00005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29" name="Immagine 6628" descr="http://demaco.consob/ArchiflowWeb/images/indicator.gif">
          <a:extLst>
            <a:ext uri="{FF2B5EF4-FFF2-40B4-BE49-F238E27FC236}">
              <a16:creationId xmlns:a16="http://schemas.microsoft.com/office/drawing/2014/main" id="{00000000-0008-0000-0000-00005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0" name="Immagine 6629" descr="http://demaco.consob/ArchiflowWeb/images/indicator.gif">
          <a:extLst>
            <a:ext uri="{FF2B5EF4-FFF2-40B4-BE49-F238E27FC236}">
              <a16:creationId xmlns:a16="http://schemas.microsoft.com/office/drawing/2014/main" id="{00000000-0008-0000-0000-00005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1" name="Immagine 6630" descr="http://demaco.consob/ArchiflowWeb/images/indicator.gif">
          <a:extLst>
            <a:ext uri="{FF2B5EF4-FFF2-40B4-BE49-F238E27FC236}">
              <a16:creationId xmlns:a16="http://schemas.microsoft.com/office/drawing/2014/main" id="{00000000-0008-0000-0000-00006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2" name="Immagine 6631" descr="http://demaco.consob/ArchiflowWeb/images/indicator.gif">
          <a:extLst>
            <a:ext uri="{FF2B5EF4-FFF2-40B4-BE49-F238E27FC236}">
              <a16:creationId xmlns:a16="http://schemas.microsoft.com/office/drawing/2014/main" id="{00000000-0008-0000-0000-00006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3" name="Immagine 6632" descr="http://demaco.consob/ArchiflowWeb/images/indicator.gif">
          <a:extLst>
            <a:ext uri="{FF2B5EF4-FFF2-40B4-BE49-F238E27FC236}">
              <a16:creationId xmlns:a16="http://schemas.microsoft.com/office/drawing/2014/main" id="{00000000-0008-0000-0000-00006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4" name="Immagine 6633" descr="http://demaco.consob/ArchiflowWeb/images/indicator.gif">
          <a:extLst>
            <a:ext uri="{FF2B5EF4-FFF2-40B4-BE49-F238E27FC236}">
              <a16:creationId xmlns:a16="http://schemas.microsoft.com/office/drawing/2014/main" id="{00000000-0008-0000-0000-00006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5" name="Immagine 6634" descr="http://demaco.consob/ArchiflowWeb/images/indicator.gif">
          <a:extLst>
            <a:ext uri="{FF2B5EF4-FFF2-40B4-BE49-F238E27FC236}">
              <a16:creationId xmlns:a16="http://schemas.microsoft.com/office/drawing/2014/main" id="{00000000-0008-0000-0000-00006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6" name="Immagine 6635" descr="http://demaco.consob/ArchiflowWeb/images/indicator.gif">
          <a:extLst>
            <a:ext uri="{FF2B5EF4-FFF2-40B4-BE49-F238E27FC236}">
              <a16:creationId xmlns:a16="http://schemas.microsoft.com/office/drawing/2014/main" id="{00000000-0008-0000-0000-00006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7" name="Immagine 6636" descr="http://demaco.consob/ArchiflowWeb/images/indicator.gif">
          <a:extLst>
            <a:ext uri="{FF2B5EF4-FFF2-40B4-BE49-F238E27FC236}">
              <a16:creationId xmlns:a16="http://schemas.microsoft.com/office/drawing/2014/main" id="{00000000-0008-0000-0000-00006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8" name="Immagine 6637" descr="http://demaco.consob/ArchiflowWeb/images/indicator.gif">
          <a:extLst>
            <a:ext uri="{FF2B5EF4-FFF2-40B4-BE49-F238E27FC236}">
              <a16:creationId xmlns:a16="http://schemas.microsoft.com/office/drawing/2014/main" id="{00000000-0008-0000-0000-00006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39" name="Immagine 6638" descr="http://demaco.consob/ArchiflowWeb/images/indicator.gif">
          <a:extLst>
            <a:ext uri="{FF2B5EF4-FFF2-40B4-BE49-F238E27FC236}">
              <a16:creationId xmlns:a16="http://schemas.microsoft.com/office/drawing/2014/main" id="{00000000-0008-0000-0000-00006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0" name="Immagine 6639" descr="http://demaco.consob/ArchiflowWeb/images/indicator.gif">
          <a:extLst>
            <a:ext uri="{FF2B5EF4-FFF2-40B4-BE49-F238E27FC236}">
              <a16:creationId xmlns:a16="http://schemas.microsoft.com/office/drawing/2014/main" id="{00000000-0008-0000-0000-00006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1" name="Immagine 6640" descr="http://demaco.consob/ArchiflowWeb/images/indicator.gif">
          <a:extLst>
            <a:ext uri="{FF2B5EF4-FFF2-40B4-BE49-F238E27FC236}">
              <a16:creationId xmlns:a16="http://schemas.microsoft.com/office/drawing/2014/main" id="{00000000-0008-0000-0000-00006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2" name="Immagine 6641" descr="http://demaco.consob/ArchiflowWeb/images/indicator.gif">
          <a:extLst>
            <a:ext uri="{FF2B5EF4-FFF2-40B4-BE49-F238E27FC236}">
              <a16:creationId xmlns:a16="http://schemas.microsoft.com/office/drawing/2014/main" id="{00000000-0008-0000-0000-00006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3" name="Immagine 6642" descr="http://demaco.consob/ArchiflowWeb/images/indicator.gif">
          <a:extLst>
            <a:ext uri="{FF2B5EF4-FFF2-40B4-BE49-F238E27FC236}">
              <a16:creationId xmlns:a16="http://schemas.microsoft.com/office/drawing/2014/main" id="{00000000-0008-0000-0000-00006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4" name="Immagine 6643" descr="http://demaco.consob/ArchiflowWeb/images/indicator.gif">
          <a:extLst>
            <a:ext uri="{FF2B5EF4-FFF2-40B4-BE49-F238E27FC236}">
              <a16:creationId xmlns:a16="http://schemas.microsoft.com/office/drawing/2014/main" id="{00000000-0008-0000-0000-00006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5" name="Immagine 6644" descr="http://demaco.consob/ArchiflowWeb/images/indicator.gif">
          <a:extLst>
            <a:ext uri="{FF2B5EF4-FFF2-40B4-BE49-F238E27FC236}">
              <a16:creationId xmlns:a16="http://schemas.microsoft.com/office/drawing/2014/main" id="{00000000-0008-0000-0000-00006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6" name="Immagine 6645" descr="http://demaco.consob/ArchiflowWeb/images/indicator.gif">
          <a:extLst>
            <a:ext uri="{FF2B5EF4-FFF2-40B4-BE49-F238E27FC236}">
              <a16:creationId xmlns:a16="http://schemas.microsoft.com/office/drawing/2014/main" id="{00000000-0008-0000-0000-00006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7" name="Immagine 6646" descr="http://demaco.consob/ArchiflowWeb/images/indicator.gif">
          <a:extLst>
            <a:ext uri="{FF2B5EF4-FFF2-40B4-BE49-F238E27FC236}">
              <a16:creationId xmlns:a16="http://schemas.microsoft.com/office/drawing/2014/main" id="{00000000-0008-0000-0000-00007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8" name="Immagine 6647" descr="http://demaco.consob/ArchiflowWeb/images/indicator.gif">
          <a:extLst>
            <a:ext uri="{FF2B5EF4-FFF2-40B4-BE49-F238E27FC236}">
              <a16:creationId xmlns:a16="http://schemas.microsoft.com/office/drawing/2014/main" id="{00000000-0008-0000-0000-00007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49" name="Immagine 6648" descr="http://demaco.consob/ArchiflowWeb/images/indicator.gif">
          <a:extLst>
            <a:ext uri="{FF2B5EF4-FFF2-40B4-BE49-F238E27FC236}">
              <a16:creationId xmlns:a16="http://schemas.microsoft.com/office/drawing/2014/main" id="{00000000-0008-0000-0000-00007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0" name="Immagine 6649" descr="http://demaco.consob/ArchiflowWeb/images/indicator.gif">
          <a:extLst>
            <a:ext uri="{FF2B5EF4-FFF2-40B4-BE49-F238E27FC236}">
              <a16:creationId xmlns:a16="http://schemas.microsoft.com/office/drawing/2014/main" id="{00000000-0008-0000-0000-00007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1" name="Immagine 6650" descr="http://demaco.consob/ArchiflowWeb/images/indicator.gif">
          <a:extLst>
            <a:ext uri="{FF2B5EF4-FFF2-40B4-BE49-F238E27FC236}">
              <a16:creationId xmlns:a16="http://schemas.microsoft.com/office/drawing/2014/main" id="{00000000-0008-0000-0000-00007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2" name="Immagine 6651" descr="http://demaco.consob/ArchiflowWeb/images/indicator.gif">
          <a:extLst>
            <a:ext uri="{FF2B5EF4-FFF2-40B4-BE49-F238E27FC236}">
              <a16:creationId xmlns:a16="http://schemas.microsoft.com/office/drawing/2014/main" id="{00000000-0008-0000-0000-00007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3" name="Immagine 6652" descr="http://demaco.consob/ArchiflowWeb/images/indicator.gif">
          <a:extLst>
            <a:ext uri="{FF2B5EF4-FFF2-40B4-BE49-F238E27FC236}">
              <a16:creationId xmlns:a16="http://schemas.microsoft.com/office/drawing/2014/main" id="{00000000-0008-0000-0000-00007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4" name="Immagine 6653" descr="http://demaco.consob/ArchiflowWeb/images/indicator.gif">
          <a:extLst>
            <a:ext uri="{FF2B5EF4-FFF2-40B4-BE49-F238E27FC236}">
              <a16:creationId xmlns:a16="http://schemas.microsoft.com/office/drawing/2014/main" id="{00000000-0008-0000-0000-00007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5" name="Immagine 6654" descr="http://demaco.consob/ArchiflowWeb/images/indicator.gif">
          <a:extLst>
            <a:ext uri="{FF2B5EF4-FFF2-40B4-BE49-F238E27FC236}">
              <a16:creationId xmlns:a16="http://schemas.microsoft.com/office/drawing/2014/main" id="{00000000-0008-0000-0000-00007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6" name="Immagine 6655" descr="http://demaco.consob/ArchiflowWeb/images/indicator.gif">
          <a:extLst>
            <a:ext uri="{FF2B5EF4-FFF2-40B4-BE49-F238E27FC236}">
              <a16:creationId xmlns:a16="http://schemas.microsoft.com/office/drawing/2014/main" id="{00000000-0008-0000-0000-00007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7" name="Immagine 6656" descr="http://demaco.consob/ArchiflowWeb/images/indicator.gif">
          <a:extLst>
            <a:ext uri="{FF2B5EF4-FFF2-40B4-BE49-F238E27FC236}">
              <a16:creationId xmlns:a16="http://schemas.microsoft.com/office/drawing/2014/main" id="{00000000-0008-0000-0000-00007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8" name="Immagine 6657" descr="http://demaco.consob/ArchiflowWeb/images/indicator.gif">
          <a:extLst>
            <a:ext uri="{FF2B5EF4-FFF2-40B4-BE49-F238E27FC236}">
              <a16:creationId xmlns:a16="http://schemas.microsoft.com/office/drawing/2014/main" id="{00000000-0008-0000-0000-00007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59" name="Immagine 6658" descr="http://demaco.consob/ArchiflowWeb/images/indicator.gif">
          <a:extLst>
            <a:ext uri="{FF2B5EF4-FFF2-40B4-BE49-F238E27FC236}">
              <a16:creationId xmlns:a16="http://schemas.microsoft.com/office/drawing/2014/main" id="{00000000-0008-0000-0000-00007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0" name="Immagine 6659" descr="http://demaco.consob/ArchiflowWeb/images/indicator.gif">
          <a:extLst>
            <a:ext uri="{FF2B5EF4-FFF2-40B4-BE49-F238E27FC236}">
              <a16:creationId xmlns:a16="http://schemas.microsoft.com/office/drawing/2014/main" id="{00000000-0008-0000-0000-00007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1" name="Immagine 6660" descr="http://demaco.consob/ArchiflowWeb/images/indicator.gif">
          <a:extLst>
            <a:ext uri="{FF2B5EF4-FFF2-40B4-BE49-F238E27FC236}">
              <a16:creationId xmlns:a16="http://schemas.microsoft.com/office/drawing/2014/main" id="{00000000-0008-0000-0000-00007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2" name="Immagine 6661" descr="http://demaco.consob/ArchiflowWeb/images/indicator.gif">
          <a:extLst>
            <a:ext uri="{FF2B5EF4-FFF2-40B4-BE49-F238E27FC236}">
              <a16:creationId xmlns:a16="http://schemas.microsoft.com/office/drawing/2014/main" id="{00000000-0008-0000-0000-00007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3" name="Immagine 6662" descr="http://demaco.consob/ArchiflowWeb/images/indicator.gif">
          <a:extLst>
            <a:ext uri="{FF2B5EF4-FFF2-40B4-BE49-F238E27FC236}">
              <a16:creationId xmlns:a16="http://schemas.microsoft.com/office/drawing/2014/main" id="{00000000-0008-0000-0000-00008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4" name="Immagine 6663" descr="http://demaco.consob/ArchiflowWeb/images/indicator.gif">
          <a:extLst>
            <a:ext uri="{FF2B5EF4-FFF2-40B4-BE49-F238E27FC236}">
              <a16:creationId xmlns:a16="http://schemas.microsoft.com/office/drawing/2014/main" id="{00000000-0008-0000-0000-00008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5" name="Immagine 6664" descr="http://demaco.consob/ArchiflowWeb/images/indicator.gif">
          <a:extLst>
            <a:ext uri="{FF2B5EF4-FFF2-40B4-BE49-F238E27FC236}">
              <a16:creationId xmlns:a16="http://schemas.microsoft.com/office/drawing/2014/main" id="{00000000-0008-0000-0000-00008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6" name="Immagine 6665" descr="http://demaco.consob/ArchiflowWeb/images/indicator.gif">
          <a:extLst>
            <a:ext uri="{FF2B5EF4-FFF2-40B4-BE49-F238E27FC236}">
              <a16:creationId xmlns:a16="http://schemas.microsoft.com/office/drawing/2014/main" id="{00000000-0008-0000-0000-00008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7" name="Immagine 6666" descr="http://demaco.consob/ArchiflowWeb/images/indicator.gif">
          <a:extLst>
            <a:ext uri="{FF2B5EF4-FFF2-40B4-BE49-F238E27FC236}">
              <a16:creationId xmlns:a16="http://schemas.microsoft.com/office/drawing/2014/main" id="{00000000-0008-0000-0000-00008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8" name="Immagine 6667" descr="http://demaco.consob/ArchiflowWeb/images/indicator.gif">
          <a:extLst>
            <a:ext uri="{FF2B5EF4-FFF2-40B4-BE49-F238E27FC236}">
              <a16:creationId xmlns:a16="http://schemas.microsoft.com/office/drawing/2014/main" id="{00000000-0008-0000-0000-00008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69" name="Immagine 6668" descr="http://demaco.consob/ArchiflowWeb/images/indicator.gif">
          <a:extLst>
            <a:ext uri="{FF2B5EF4-FFF2-40B4-BE49-F238E27FC236}">
              <a16:creationId xmlns:a16="http://schemas.microsoft.com/office/drawing/2014/main" id="{00000000-0008-0000-0000-00008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0" name="Immagine 6669" descr="http://demaco.consob/ArchiflowWeb/images/indicator.gif">
          <a:extLst>
            <a:ext uri="{FF2B5EF4-FFF2-40B4-BE49-F238E27FC236}">
              <a16:creationId xmlns:a16="http://schemas.microsoft.com/office/drawing/2014/main" id="{00000000-0008-0000-0000-00008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1" name="Immagine 6670" descr="http://demaco.consob/ArchiflowWeb/images/indicator.gif">
          <a:extLst>
            <a:ext uri="{FF2B5EF4-FFF2-40B4-BE49-F238E27FC236}">
              <a16:creationId xmlns:a16="http://schemas.microsoft.com/office/drawing/2014/main" id="{00000000-0008-0000-0000-00008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2" name="Immagine 6671" descr="http://demaco.consob/ArchiflowWeb/images/indicator.gif">
          <a:extLst>
            <a:ext uri="{FF2B5EF4-FFF2-40B4-BE49-F238E27FC236}">
              <a16:creationId xmlns:a16="http://schemas.microsoft.com/office/drawing/2014/main" id="{00000000-0008-0000-0000-00008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3" name="Immagine 6672" descr="http://demaco.consob/ArchiflowWeb/images/indicator.gif">
          <a:extLst>
            <a:ext uri="{FF2B5EF4-FFF2-40B4-BE49-F238E27FC236}">
              <a16:creationId xmlns:a16="http://schemas.microsoft.com/office/drawing/2014/main" id="{00000000-0008-0000-0000-00008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4" name="Immagine 6673" descr="http://demaco.consob/ArchiflowWeb/images/indicator.gif">
          <a:extLst>
            <a:ext uri="{FF2B5EF4-FFF2-40B4-BE49-F238E27FC236}">
              <a16:creationId xmlns:a16="http://schemas.microsoft.com/office/drawing/2014/main" id="{00000000-0008-0000-0000-00008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5" name="Immagine 6674" descr="http://demaco.consob/ArchiflowWeb/images/indicator.gif">
          <a:extLst>
            <a:ext uri="{FF2B5EF4-FFF2-40B4-BE49-F238E27FC236}">
              <a16:creationId xmlns:a16="http://schemas.microsoft.com/office/drawing/2014/main" id="{00000000-0008-0000-0000-00008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6" name="Immagine 6675" descr="http://demaco.consob/ArchiflowWeb/images/indicator.gif">
          <a:extLst>
            <a:ext uri="{FF2B5EF4-FFF2-40B4-BE49-F238E27FC236}">
              <a16:creationId xmlns:a16="http://schemas.microsoft.com/office/drawing/2014/main" id="{00000000-0008-0000-0000-00008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7" name="Immagine 6676" descr="http://demaco.consob/ArchiflowWeb/images/indicator.gif">
          <a:extLst>
            <a:ext uri="{FF2B5EF4-FFF2-40B4-BE49-F238E27FC236}">
              <a16:creationId xmlns:a16="http://schemas.microsoft.com/office/drawing/2014/main" id="{00000000-0008-0000-0000-00008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8" name="Immagine 6677" descr="http://demaco.consob/ArchiflowWeb/images/indicator.gif">
          <a:extLst>
            <a:ext uri="{FF2B5EF4-FFF2-40B4-BE49-F238E27FC236}">
              <a16:creationId xmlns:a16="http://schemas.microsoft.com/office/drawing/2014/main" id="{00000000-0008-0000-0000-00008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79" name="Immagine 6678" descr="http://demaco.consob/ArchiflowWeb/images/indicator.gif">
          <a:extLst>
            <a:ext uri="{FF2B5EF4-FFF2-40B4-BE49-F238E27FC236}">
              <a16:creationId xmlns:a16="http://schemas.microsoft.com/office/drawing/2014/main" id="{00000000-0008-0000-0000-00009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0" name="Immagine 6679" descr="http://demaco.consob/ArchiflowWeb/images/indicator.gif">
          <a:extLst>
            <a:ext uri="{FF2B5EF4-FFF2-40B4-BE49-F238E27FC236}">
              <a16:creationId xmlns:a16="http://schemas.microsoft.com/office/drawing/2014/main" id="{00000000-0008-0000-0000-00009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1" name="Immagine 6680" descr="http://demaco.consob/ArchiflowWeb/images/indicator.gif">
          <a:extLst>
            <a:ext uri="{FF2B5EF4-FFF2-40B4-BE49-F238E27FC236}">
              <a16:creationId xmlns:a16="http://schemas.microsoft.com/office/drawing/2014/main" id="{00000000-0008-0000-0000-00009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2" name="Immagine 6681" descr="http://demaco.consob/ArchiflowWeb/images/indicator.gif">
          <a:extLst>
            <a:ext uri="{FF2B5EF4-FFF2-40B4-BE49-F238E27FC236}">
              <a16:creationId xmlns:a16="http://schemas.microsoft.com/office/drawing/2014/main" id="{00000000-0008-0000-0000-00009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3" name="Immagine 6682" descr="http://demaco.consob/ArchiflowWeb/images/indicator.gif">
          <a:extLst>
            <a:ext uri="{FF2B5EF4-FFF2-40B4-BE49-F238E27FC236}">
              <a16:creationId xmlns:a16="http://schemas.microsoft.com/office/drawing/2014/main" id="{00000000-0008-0000-0000-00009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4" name="Immagine 6683" descr="http://demaco.consob/ArchiflowWeb/images/indicator.gif">
          <a:extLst>
            <a:ext uri="{FF2B5EF4-FFF2-40B4-BE49-F238E27FC236}">
              <a16:creationId xmlns:a16="http://schemas.microsoft.com/office/drawing/2014/main" id="{00000000-0008-0000-0000-00009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5" name="Immagine 6684" descr="http://demaco.consob/ArchiflowWeb/images/indicator.gif">
          <a:extLst>
            <a:ext uri="{FF2B5EF4-FFF2-40B4-BE49-F238E27FC236}">
              <a16:creationId xmlns:a16="http://schemas.microsoft.com/office/drawing/2014/main" id="{00000000-0008-0000-0000-00009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6" name="Immagine 6685" descr="http://demaco.consob/ArchiflowWeb/images/indicator.gif">
          <a:extLst>
            <a:ext uri="{FF2B5EF4-FFF2-40B4-BE49-F238E27FC236}">
              <a16:creationId xmlns:a16="http://schemas.microsoft.com/office/drawing/2014/main" id="{00000000-0008-0000-0000-00009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7" name="Immagine 6686" descr="http://demaco.consob/ArchiflowWeb/images/indicator.gif">
          <a:extLst>
            <a:ext uri="{FF2B5EF4-FFF2-40B4-BE49-F238E27FC236}">
              <a16:creationId xmlns:a16="http://schemas.microsoft.com/office/drawing/2014/main" id="{00000000-0008-0000-0000-00009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8" name="Immagine 6687" descr="http://demaco.consob/ArchiflowWeb/images/indicator.gif">
          <a:extLst>
            <a:ext uri="{FF2B5EF4-FFF2-40B4-BE49-F238E27FC236}">
              <a16:creationId xmlns:a16="http://schemas.microsoft.com/office/drawing/2014/main" id="{00000000-0008-0000-0000-00009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89" name="Immagine 6688" descr="http://demaco.consob/ArchiflowWeb/images/indicator.gif">
          <a:extLst>
            <a:ext uri="{FF2B5EF4-FFF2-40B4-BE49-F238E27FC236}">
              <a16:creationId xmlns:a16="http://schemas.microsoft.com/office/drawing/2014/main" id="{00000000-0008-0000-0000-00009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0" name="Immagine 6689" descr="http://demaco.consob/ArchiflowWeb/images/indicator.gif">
          <a:extLst>
            <a:ext uri="{FF2B5EF4-FFF2-40B4-BE49-F238E27FC236}">
              <a16:creationId xmlns:a16="http://schemas.microsoft.com/office/drawing/2014/main" id="{00000000-0008-0000-0000-00009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1" name="Immagine 6690" descr="http://demaco.consob/ArchiflowWeb/images/indicator.gif">
          <a:extLst>
            <a:ext uri="{FF2B5EF4-FFF2-40B4-BE49-F238E27FC236}">
              <a16:creationId xmlns:a16="http://schemas.microsoft.com/office/drawing/2014/main" id="{00000000-0008-0000-0000-00009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2" name="Immagine 6691" descr="http://demaco.consob/ArchiflowWeb/images/indicator.gif">
          <a:extLst>
            <a:ext uri="{FF2B5EF4-FFF2-40B4-BE49-F238E27FC236}">
              <a16:creationId xmlns:a16="http://schemas.microsoft.com/office/drawing/2014/main" id="{00000000-0008-0000-0000-00009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3" name="Immagine 6692" descr="http://demaco.consob/ArchiflowWeb/images/indicator.gif">
          <a:extLst>
            <a:ext uri="{FF2B5EF4-FFF2-40B4-BE49-F238E27FC236}">
              <a16:creationId xmlns:a16="http://schemas.microsoft.com/office/drawing/2014/main" id="{00000000-0008-0000-0000-00009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4" name="Immagine 6693" descr="http://demaco.consob/ArchiflowWeb/images/indicator.gif">
          <a:extLst>
            <a:ext uri="{FF2B5EF4-FFF2-40B4-BE49-F238E27FC236}">
              <a16:creationId xmlns:a16="http://schemas.microsoft.com/office/drawing/2014/main" id="{00000000-0008-0000-0000-00009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5" name="Immagine 6694" descr="http://demaco.consob/ArchiflowWeb/images/indicator.gif">
          <a:extLst>
            <a:ext uri="{FF2B5EF4-FFF2-40B4-BE49-F238E27FC236}">
              <a16:creationId xmlns:a16="http://schemas.microsoft.com/office/drawing/2014/main" id="{00000000-0008-0000-0000-0000A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6" name="Immagine 6695" descr="http://demaco.consob/ArchiflowWeb/images/indicator.gif">
          <a:extLst>
            <a:ext uri="{FF2B5EF4-FFF2-40B4-BE49-F238E27FC236}">
              <a16:creationId xmlns:a16="http://schemas.microsoft.com/office/drawing/2014/main" id="{00000000-0008-0000-0000-0000A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7" name="Immagine 6696" descr="http://demaco.consob/ArchiflowWeb/images/indicator.gif">
          <a:extLst>
            <a:ext uri="{FF2B5EF4-FFF2-40B4-BE49-F238E27FC236}">
              <a16:creationId xmlns:a16="http://schemas.microsoft.com/office/drawing/2014/main" id="{00000000-0008-0000-0000-0000A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8" name="Immagine 6697" descr="http://demaco.consob/ArchiflowWeb/images/indicator.gif">
          <a:extLst>
            <a:ext uri="{FF2B5EF4-FFF2-40B4-BE49-F238E27FC236}">
              <a16:creationId xmlns:a16="http://schemas.microsoft.com/office/drawing/2014/main" id="{00000000-0008-0000-0000-0000A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699" name="Immagine 6698" descr="http://demaco.consob/ArchiflowWeb/images/indicator.gif">
          <a:extLst>
            <a:ext uri="{FF2B5EF4-FFF2-40B4-BE49-F238E27FC236}">
              <a16:creationId xmlns:a16="http://schemas.microsoft.com/office/drawing/2014/main" id="{00000000-0008-0000-0000-0000A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0" name="Immagine 6699" descr="http://demaco.consob/ArchiflowWeb/images/indicator.gif">
          <a:extLst>
            <a:ext uri="{FF2B5EF4-FFF2-40B4-BE49-F238E27FC236}">
              <a16:creationId xmlns:a16="http://schemas.microsoft.com/office/drawing/2014/main" id="{00000000-0008-0000-0000-0000A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1" name="Immagine 6700" descr="http://demaco.consob/ArchiflowWeb/images/indicator.gif">
          <a:extLst>
            <a:ext uri="{FF2B5EF4-FFF2-40B4-BE49-F238E27FC236}">
              <a16:creationId xmlns:a16="http://schemas.microsoft.com/office/drawing/2014/main" id="{00000000-0008-0000-0000-0000A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2" name="Immagine 6701" descr="http://demaco.consob/ArchiflowWeb/images/indicator.gif">
          <a:extLst>
            <a:ext uri="{FF2B5EF4-FFF2-40B4-BE49-F238E27FC236}">
              <a16:creationId xmlns:a16="http://schemas.microsoft.com/office/drawing/2014/main" id="{00000000-0008-0000-0000-0000A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3" name="Immagine 6702" descr="http://demaco.consob/ArchiflowWeb/images/indicator.gif">
          <a:extLst>
            <a:ext uri="{FF2B5EF4-FFF2-40B4-BE49-F238E27FC236}">
              <a16:creationId xmlns:a16="http://schemas.microsoft.com/office/drawing/2014/main" id="{00000000-0008-0000-0000-0000A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4" name="Immagine 6703" descr="http://demaco.consob/ArchiflowWeb/images/indicator.gif">
          <a:extLst>
            <a:ext uri="{FF2B5EF4-FFF2-40B4-BE49-F238E27FC236}">
              <a16:creationId xmlns:a16="http://schemas.microsoft.com/office/drawing/2014/main" id="{00000000-0008-0000-0000-0000A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5" name="Immagine 6704" descr="http://demaco.consob/ArchiflowWeb/images/indicator.gif">
          <a:extLst>
            <a:ext uri="{FF2B5EF4-FFF2-40B4-BE49-F238E27FC236}">
              <a16:creationId xmlns:a16="http://schemas.microsoft.com/office/drawing/2014/main" id="{00000000-0008-0000-0000-0000A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6" name="Immagine 6705" descr="http://demaco.consob/ArchiflowWeb/images/indicator.gif">
          <a:extLst>
            <a:ext uri="{FF2B5EF4-FFF2-40B4-BE49-F238E27FC236}">
              <a16:creationId xmlns:a16="http://schemas.microsoft.com/office/drawing/2014/main" id="{00000000-0008-0000-0000-0000A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7" name="Immagine 6706" descr="http://demaco.consob/ArchiflowWeb/images/indicator.gif">
          <a:extLst>
            <a:ext uri="{FF2B5EF4-FFF2-40B4-BE49-F238E27FC236}">
              <a16:creationId xmlns:a16="http://schemas.microsoft.com/office/drawing/2014/main" id="{00000000-0008-0000-0000-0000A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8" name="Immagine 6707" descr="http://demaco.consob/ArchiflowWeb/images/indicator.gif">
          <a:extLst>
            <a:ext uri="{FF2B5EF4-FFF2-40B4-BE49-F238E27FC236}">
              <a16:creationId xmlns:a16="http://schemas.microsoft.com/office/drawing/2014/main" id="{00000000-0008-0000-0000-0000A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09" name="Immagine 6708" descr="http://demaco.consob/ArchiflowWeb/images/indicator.gif">
          <a:extLst>
            <a:ext uri="{FF2B5EF4-FFF2-40B4-BE49-F238E27FC236}">
              <a16:creationId xmlns:a16="http://schemas.microsoft.com/office/drawing/2014/main" id="{00000000-0008-0000-0000-0000A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0" name="Immagine 6709" descr="http://demaco.consob/ArchiflowWeb/images/indicator.gif">
          <a:extLst>
            <a:ext uri="{FF2B5EF4-FFF2-40B4-BE49-F238E27FC236}">
              <a16:creationId xmlns:a16="http://schemas.microsoft.com/office/drawing/2014/main" id="{00000000-0008-0000-0000-0000A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1" name="Immagine 6710" descr="http://demaco.consob/ArchiflowWeb/images/indicator.gif">
          <a:extLst>
            <a:ext uri="{FF2B5EF4-FFF2-40B4-BE49-F238E27FC236}">
              <a16:creationId xmlns:a16="http://schemas.microsoft.com/office/drawing/2014/main" id="{00000000-0008-0000-0000-0000B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2" name="Immagine 6711" descr="http://demaco.consob/ArchiflowWeb/images/indicator.gif">
          <a:extLst>
            <a:ext uri="{FF2B5EF4-FFF2-40B4-BE49-F238E27FC236}">
              <a16:creationId xmlns:a16="http://schemas.microsoft.com/office/drawing/2014/main" id="{00000000-0008-0000-0000-0000B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3" name="Immagine 6712" descr="http://demaco.consob/ArchiflowWeb/images/indicator.gif">
          <a:extLst>
            <a:ext uri="{FF2B5EF4-FFF2-40B4-BE49-F238E27FC236}">
              <a16:creationId xmlns:a16="http://schemas.microsoft.com/office/drawing/2014/main" id="{00000000-0008-0000-0000-0000B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4" name="Immagine 6713" descr="http://demaco.consob/ArchiflowWeb/images/indicator.gif">
          <a:extLst>
            <a:ext uri="{FF2B5EF4-FFF2-40B4-BE49-F238E27FC236}">
              <a16:creationId xmlns:a16="http://schemas.microsoft.com/office/drawing/2014/main" id="{00000000-0008-0000-0000-0000B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5" name="Immagine 6714" descr="http://demaco.consob/ArchiflowWeb/images/indicator.gif">
          <a:extLst>
            <a:ext uri="{FF2B5EF4-FFF2-40B4-BE49-F238E27FC236}">
              <a16:creationId xmlns:a16="http://schemas.microsoft.com/office/drawing/2014/main" id="{00000000-0008-0000-0000-0000B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6" name="Immagine 6715" descr="http://demaco.consob/ArchiflowWeb/images/indicator.gif">
          <a:extLst>
            <a:ext uri="{FF2B5EF4-FFF2-40B4-BE49-F238E27FC236}">
              <a16:creationId xmlns:a16="http://schemas.microsoft.com/office/drawing/2014/main" id="{00000000-0008-0000-0000-0000B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7" name="Immagine 6716" descr="http://demaco.consob/ArchiflowWeb/images/indicator.gif">
          <a:extLst>
            <a:ext uri="{FF2B5EF4-FFF2-40B4-BE49-F238E27FC236}">
              <a16:creationId xmlns:a16="http://schemas.microsoft.com/office/drawing/2014/main" id="{00000000-0008-0000-0000-0000B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8" name="Immagine 6717" descr="http://demaco.consob/ArchiflowWeb/images/indicator.gif">
          <a:extLst>
            <a:ext uri="{FF2B5EF4-FFF2-40B4-BE49-F238E27FC236}">
              <a16:creationId xmlns:a16="http://schemas.microsoft.com/office/drawing/2014/main" id="{00000000-0008-0000-0000-0000B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19" name="Immagine 6718" descr="http://demaco.consob/ArchiflowWeb/images/indicator.gif">
          <a:extLst>
            <a:ext uri="{FF2B5EF4-FFF2-40B4-BE49-F238E27FC236}">
              <a16:creationId xmlns:a16="http://schemas.microsoft.com/office/drawing/2014/main" id="{00000000-0008-0000-0000-0000B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0" name="Immagine 6719" descr="http://demaco.consob/ArchiflowWeb/images/indicator.gif">
          <a:extLst>
            <a:ext uri="{FF2B5EF4-FFF2-40B4-BE49-F238E27FC236}">
              <a16:creationId xmlns:a16="http://schemas.microsoft.com/office/drawing/2014/main" id="{00000000-0008-0000-0000-0000B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1" name="Immagine 6720" descr="http://demaco.consob/ArchiflowWeb/images/indicator.gif">
          <a:extLst>
            <a:ext uri="{FF2B5EF4-FFF2-40B4-BE49-F238E27FC236}">
              <a16:creationId xmlns:a16="http://schemas.microsoft.com/office/drawing/2014/main" id="{00000000-0008-0000-0000-0000B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2" name="Immagine 6721" descr="http://demaco.consob/ArchiflowWeb/images/indicator.gif">
          <a:extLst>
            <a:ext uri="{FF2B5EF4-FFF2-40B4-BE49-F238E27FC236}">
              <a16:creationId xmlns:a16="http://schemas.microsoft.com/office/drawing/2014/main" id="{00000000-0008-0000-0000-0000B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3" name="Immagine 6722" descr="http://demaco.consob/ArchiflowWeb/images/indicator.gif">
          <a:extLst>
            <a:ext uri="{FF2B5EF4-FFF2-40B4-BE49-F238E27FC236}">
              <a16:creationId xmlns:a16="http://schemas.microsoft.com/office/drawing/2014/main" id="{00000000-0008-0000-0000-0000B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4" name="Immagine 6723" descr="http://demaco.consob/ArchiflowWeb/images/indicator.gif">
          <a:extLst>
            <a:ext uri="{FF2B5EF4-FFF2-40B4-BE49-F238E27FC236}">
              <a16:creationId xmlns:a16="http://schemas.microsoft.com/office/drawing/2014/main" id="{00000000-0008-0000-0000-0000B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5" name="Immagine 6724" descr="http://demaco.consob/ArchiflowWeb/images/indicator.gif">
          <a:extLst>
            <a:ext uri="{FF2B5EF4-FFF2-40B4-BE49-F238E27FC236}">
              <a16:creationId xmlns:a16="http://schemas.microsoft.com/office/drawing/2014/main" id="{00000000-0008-0000-0000-0000B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6" name="Immagine 6725" descr="http://demaco.consob/ArchiflowWeb/images/indicator.gif">
          <a:extLst>
            <a:ext uri="{FF2B5EF4-FFF2-40B4-BE49-F238E27FC236}">
              <a16:creationId xmlns:a16="http://schemas.microsoft.com/office/drawing/2014/main" id="{00000000-0008-0000-0000-0000B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7" name="Immagine 6726" descr="http://demaco.consob/ArchiflowWeb/images/indicator.gif">
          <a:extLst>
            <a:ext uri="{FF2B5EF4-FFF2-40B4-BE49-F238E27FC236}">
              <a16:creationId xmlns:a16="http://schemas.microsoft.com/office/drawing/2014/main" id="{00000000-0008-0000-0000-0000C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8" name="Immagine 6727" descr="http://demaco.consob/ArchiflowWeb/images/indicator.gif">
          <a:extLst>
            <a:ext uri="{FF2B5EF4-FFF2-40B4-BE49-F238E27FC236}">
              <a16:creationId xmlns:a16="http://schemas.microsoft.com/office/drawing/2014/main" id="{00000000-0008-0000-0000-0000C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29" name="Immagine 6728" descr="http://demaco.consob/ArchiflowWeb/images/indicator.gif">
          <a:extLst>
            <a:ext uri="{FF2B5EF4-FFF2-40B4-BE49-F238E27FC236}">
              <a16:creationId xmlns:a16="http://schemas.microsoft.com/office/drawing/2014/main" id="{00000000-0008-0000-0000-0000C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0" name="Immagine 6729" descr="http://demaco.consob/ArchiflowWeb/images/indicator.gif">
          <a:extLst>
            <a:ext uri="{FF2B5EF4-FFF2-40B4-BE49-F238E27FC236}">
              <a16:creationId xmlns:a16="http://schemas.microsoft.com/office/drawing/2014/main" id="{00000000-0008-0000-0000-0000C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1" name="Immagine 6730" descr="http://demaco.consob/ArchiflowWeb/images/indicator.gif">
          <a:extLst>
            <a:ext uri="{FF2B5EF4-FFF2-40B4-BE49-F238E27FC236}">
              <a16:creationId xmlns:a16="http://schemas.microsoft.com/office/drawing/2014/main" id="{00000000-0008-0000-0000-0000C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2" name="Immagine 6731" descr="http://demaco.consob/ArchiflowWeb/images/indicator.gif">
          <a:extLst>
            <a:ext uri="{FF2B5EF4-FFF2-40B4-BE49-F238E27FC236}">
              <a16:creationId xmlns:a16="http://schemas.microsoft.com/office/drawing/2014/main" id="{00000000-0008-0000-0000-0000C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3" name="Immagine 6732" descr="http://demaco.consob/ArchiflowWeb/images/indicator.gif">
          <a:extLst>
            <a:ext uri="{FF2B5EF4-FFF2-40B4-BE49-F238E27FC236}">
              <a16:creationId xmlns:a16="http://schemas.microsoft.com/office/drawing/2014/main" id="{00000000-0008-0000-0000-0000C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4" name="Immagine 6733" descr="http://demaco.consob/ArchiflowWeb/images/indicator.gif">
          <a:extLst>
            <a:ext uri="{FF2B5EF4-FFF2-40B4-BE49-F238E27FC236}">
              <a16:creationId xmlns:a16="http://schemas.microsoft.com/office/drawing/2014/main" id="{00000000-0008-0000-0000-0000C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5" name="Immagine 6734" descr="http://demaco.consob/ArchiflowWeb/images/indicator.gif">
          <a:extLst>
            <a:ext uri="{FF2B5EF4-FFF2-40B4-BE49-F238E27FC236}">
              <a16:creationId xmlns:a16="http://schemas.microsoft.com/office/drawing/2014/main" id="{00000000-0008-0000-0000-0000C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6" name="Immagine 6735" descr="http://demaco.consob/ArchiflowWeb/images/indicator.gif">
          <a:extLst>
            <a:ext uri="{FF2B5EF4-FFF2-40B4-BE49-F238E27FC236}">
              <a16:creationId xmlns:a16="http://schemas.microsoft.com/office/drawing/2014/main" id="{00000000-0008-0000-0000-0000C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7" name="Immagine 6736" descr="http://demaco.consob/ArchiflowWeb/images/indicator.gif">
          <a:extLst>
            <a:ext uri="{FF2B5EF4-FFF2-40B4-BE49-F238E27FC236}">
              <a16:creationId xmlns:a16="http://schemas.microsoft.com/office/drawing/2014/main" id="{00000000-0008-0000-0000-0000C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8" name="Immagine 6737" descr="http://demaco.consob/ArchiflowWeb/images/indicator.gif">
          <a:extLst>
            <a:ext uri="{FF2B5EF4-FFF2-40B4-BE49-F238E27FC236}">
              <a16:creationId xmlns:a16="http://schemas.microsoft.com/office/drawing/2014/main" id="{00000000-0008-0000-0000-0000C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39" name="Immagine 6738" descr="http://demaco.consob/ArchiflowWeb/images/indicator.gif">
          <a:extLst>
            <a:ext uri="{FF2B5EF4-FFF2-40B4-BE49-F238E27FC236}">
              <a16:creationId xmlns:a16="http://schemas.microsoft.com/office/drawing/2014/main" id="{00000000-0008-0000-0000-0000C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0" name="Immagine 6739" descr="http://demaco.consob/ArchiflowWeb/images/indicator.gif">
          <a:extLst>
            <a:ext uri="{FF2B5EF4-FFF2-40B4-BE49-F238E27FC236}">
              <a16:creationId xmlns:a16="http://schemas.microsoft.com/office/drawing/2014/main" id="{00000000-0008-0000-0000-0000C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1" name="Immagine 6740" descr="http://demaco.consob/ArchiflowWeb/images/indicator.gif">
          <a:extLst>
            <a:ext uri="{FF2B5EF4-FFF2-40B4-BE49-F238E27FC236}">
              <a16:creationId xmlns:a16="http://schemas.microsoft.com/office/drawing/2014/main" id="{00000000-0008-0000-0000-0000C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2" name="Immagine 6741" descr="http://demaco.consob/ArchiflowWeb/images/indicator.gif">
          <a:extLst>
            <a:ext uri="{FF2B5EF4-FFF2-40B4-BE49-F238E27FC236}">
              <a16:creationId xmlns:a16="http://schemas.microsoft.com/office/drawing/2014/main" id="{00000000-0008-0000-0000-0000C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3" name="Immagine 6742" descr="http://demaco.consob/ArchiflowWeb/images/indicator.gif">
          <a:extLst>
            <a:ext uri="{FF2B5EF4-FFF2-40B4-BE49-F238E27FC236}">
              <a16:creationId xmlns:a16="http://schemas.microsoft.com/office/drawing/2014/main" id="{00000000-0008-0000-0000-0000D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4" name="Immagine 6743" descr="http://demaco.consob/ArchiflowWeb/images/indicator.gif">
          <a:extLst>
            <a:ext uri="{FF2B5EF4-FFF2-40B4-BE49-F238E27FC236}">
              <a16:creationId xmlns:a16="http://schemas.microsoft.com/office/drawing/2014/main" id="{00000000-0008-0000-0000-0000D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5" name="Immagine 6744" descr="http://demaco.consob/ArchiflowWeb/images/indicator.gif">
          <a:extLst>
            <a:ext uri="{FF2B5EF4-FFF2-40B4-BE49-F238E27FC236}">
              <a16:creationId xmlns:a16="http://schemas.microsoft.com/office/drawing/2014/main" id="{00000000-0008-0000-0000-0000D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6" name="Immagine 6745" descr="http://demaco.consob/ArchiflowWeb/images/indicator.gif">
          <a:extLst>
            <a:ext uri="{FF2B5EF4-FFF2-40B4-BE49-F238E27FC236}">
              <a16:creationId xmlns:a16="http://schemas.microsoft.com/office/drawing/2014/main" id="{00000000-0008-0000-0000-0000D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7" name="Immagine 6746" descr="http://demaco.consob/ArchiflowWeb/images/indicator.gif">
          <a:extLst>
            <a:ext uri="{FF2B5EF4-FFF2-40B4-BE49-F238E27FC236}">
              <a16:creationId xmlns:a16="http://schemas.microsoft.com/office/drawing/2014/main" id="{00000000-0008-0000-0000-0000D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8" name="Immagine 6747" descr="http://demaco.consob/ArchiflowWeb/images/indicator.gif">
          <a:extLst>
            <a:ext uri="{FF2B5EF4-FFF2-40B4-BE49-F238E27FC236}">
              <a16:creationId xmlns:a16="http://schemas.microsoft.com/office/drawing/2014/main" id="{00000000-0008-0000-0000-0000D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49" name="Immagine 6748" descr="http://demaco.consob/ArchiflowWeb/images/indicator.gif">
          <a:extLst>
            <a:ext uri="{FF2B5EF4-FFF2-40B4-BE49-F238E27FC236}">
              <a16:creationId xmlns:a16="http://schemas.microsoft.com/office/drawing/2014/main" id="{00000000-0008-0000-0000-0000D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0" name="Immagine 6749" descr="http://demaco.consob/ArchiflowWeb/images/indicator.gif">
          <a:extLst>
            <a:ext uri="{FF2B5EF4-FFF2-40B4-BE49-F238E27FC236}">
              <a16:creationId xmlns:a16="http://schemas.microsoft.com/office/drawing/2014/main" id="{00000000-0008-0000-0000-0000D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1" name="Immagine 6750" descr="http://demaco.consob/ArchiflowWeb/images/indicator.gif">
          <a:extLst>
            <a:ext uri="{FF2B5EF4-FFF2-40B4-BE49-F238E27FC236}">
              <a16:creationId xmlns:a16="http://schemas.microsoft.com/office/drawing/2014/main" id="{00000000-0008-0000-0000-0000D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2" name="Immagine 6751" descr="http://demaco.consob/ArchiflowWeb/images/indicator.gif">
          <a:extLst>
            <a:ext uri="{FF2B5EF4-FFF2-40B4-BE49-F238E27FC236}">
              <a16:creationId xmlns:a16="http://schemas.microsoft.com/office/drawing/2014/main" id="{00000000-0008-0000-0000-0000D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3" name="Immagine 6752" descr="http://demaco.consob/ArchiflowWeb/images/indicator.gif">
          <a:extLst>
            <a:ext uri="{FF2B5EF4-FFF2-40B4-BE49-F238E27FC236}">
              <a16:creationId xmlns:a16="http://schemas.microsoft.com/office/drawing/2014/main" id="{00000000-0008-0000-0000-0000D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4" name="Immagine 6753" descr="http://demaco.consob/ArchiflowWeb/images/indicator.gif">
          <a:extLst>
            <a:ext uri="{FF2B5EF4-FFF2-40B4-BE49-F238E27FC236}">
              <a16:creationId xmlns:a16="http://schemas.microsoft.com/office/drawing/2014/main" id="{00000000-0008-0000-0000-0000D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5" name="Immagine 6754" descr="http://demaco.consob/ArchiflowWeb/images/indicator.gif">
          <a:extLst>
            <a:ext uri="{FF2B5EF4-FFF2-40B4-BE49-F238E27FC236}">
              <a16:creationId xmlns:a16="http://schemas.microsoft.com/office/drawing/2014/main" id="{00000000-0008-0000-0000-0000D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6" name="Immagine 6755" descr="http://demaco.consob/ArchiflowWeb/images/indicator.gif">
          <a:extLst>
            <a:ext uri="{FF2B5EF4-FFF2-40B4-BE49-F238E27FC236}">
              <a16:creationId xmlns:a16="http://schemas.microsoft.com/office/drawing/2014/main" id="{00000000-0008-0000-0000-0000D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7" name="Immagine 6756" descr="http://demaco.consob/ArchiflowWeb/images/indicator.gif">
          <a:extLst>
            <a:ext uri="{FF2B5EF4-FFF2-40B4-BE49-F238E27FC236}">
              <a16:creationId xmlns:a16="http://schemas.microsoft.com/office/drawing/2014/main" id="{00000000-0008-0000-0000-0000D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8" name="Immagine 6757" descr="http://demaco.consob/ArchiflowWeb/images/indicator.gif">
          <a:extLst>
            <a:ext uri="{FF2B5EF4-FFF2-40B4-BE49-F238E27FC236}">
              <a16:creationId xmlns:a16="http://schemas.microsoft.com/office/drawing/2014/main" id="{00000000-0008-0000-0000-0000D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59" name="Immagine 6758" descr="http://demaco.consob/ArchiflowWeb/images/indicator.gif">
          <a:extLst>
            <a:ext uri="{FF2B5EF4-FFF2-40B4-BE49-F238E27FC236}">
              <a16:creationId xmlns:a16="http://schemas.microsoft.com/office/drawing/2014/main" id="{00000000-0008-0000-0000-0000E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0" name="Immagine 6759" descr="http://demaco.consob/ArchiflowWeb/images/indicator.gif">
          <a:extLst>
            <a:ext uri="{FF2B5EF4-FFF2-40B4-BE49-F238E27FC236}">
              <a16:creationId xmlns:a16="http://schemas.microsoft.com/office/drawing/2014/main" id="{00000000-0008-0000-0000-0000E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1" name="Immagine 6760" descr="http://demaco.consob/ArchiflowWeb/images/indicator.gif">
          <a:extLst>
            <a:ext uri="{FF2B5EF4-FFF2-40B4-BE49-F238E27FC236}">
              <a16:creationId xmlns:a16="http://schemas.microsoft.com/office/drawing/2014/main" id="{00000000-0008-0000-0000-0000E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2" name="Immagine 6761" descr="http://demaco.consob/ArchiflowWeb/images/indicator.gif">
          <a:extLst>
            <a:ext uri="{FF2B5EF4-FFF2-40B4-BE49-F238E27FC236}">
              <a16:creationId xmlns:a16="http://schemas.microsoft.com/office/drawing/2014/main" id="{00000000-0008-0000-0000-0000E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3" name="Immagine 6762" descr="http://demaco.consob/ArchiflowWeb/images/indicator.gif">
          <a:extLst>
            <a:ext uri="{FF2B5EF4-FFF2-40B4-BE49-F238E27FC236}">
              <a16:creationId xmlns:a16="http://schemas.microsoft.com/office/drawing/2014/main" id="{00000000-0008-0000-0000-0000E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4" name="Immagine 6763" descr="http://demaco.consob/ArchiflowWeb/images/indicator.gif">
          <a:extLst>
            <a:ext uri="{FF2B5EF4-FFF2-40B4-BE49-F238E27FC236}">
              <a16:creationId xmlns:a16="http://schemas.microsoft.com/office/drawing/2014/main" id="{00000000-0008-0000-0000-0000E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5" name="Immagine 6764" descr="http://demaco.consob/ArchiflowWeb/images/indicator.gif">
          <a:extLst>
            <a:ext uri="{FF2B5EF4-FFF2-40B4-BE49-F238E27FC236}">
              <a16:creationId xmlns:a16="http://schemas.microsoft.com/office/drawing/2014/main" id="{00000000-0008-0000-0000-0000E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6" name="Immagine 6765" descr="http://demaco.consob/ArchiflowWeb/images/indicator.gif">
          <a:extLst>
            <a:ext uri="{FF2B5EF4-FFF2-40B4-BE49-F238E27FC236}">
              <a16:creationId xmlns:a16="http://schemas.microsoft.com/office/drawing/2014/main" id="{00000000-0008-0000-0000-0000E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7" name="Immagine 6766" descr="http://demaco.consob/ArchiflowWeb/images/indicator.gif">
          <a:extLst>
            <a:ext uri="{FF2B5EF4-FFF2-40B4-BE49-F238E27FC236}">
              <a16:creationId xmlns:a16="http://schemas.microsoft.com/office/drawing/2014/main" id="{00000000-0008-0000-0000-0000E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8" name="Immagine 6767" descr="http://demaco.consob/ArchiflowWeb/images/indicator.gif">
          <a:extLst>
            <a:ext uri="{FF2B5EF4-FFF2-40B4-BE49-F238E27FC236}">
              <a16:creationId xmlns:a16="http://schemas.microsoft.com/office/drawing/2014/main" id="{00000000-0008-0000-0000-0000E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69" name="Immagine 6768" descr="http://demaco.consob/ArchiflowWeb/images/indicator.gif">
          <a:extLst>
            <a:ext uri="{FF2B5EF4-FFF2-40B4-BE49-F238E27FC236}">
              <a16:creationId xmlns:a16="http://schemas.microsoft.com/office/drawing/2014/main" id="{00000000-0008-0000-0000-0000E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0" name="Immagine 6769" descr="http://demaco.consob/ArchiflowWeb/images/indicator.gif">
          <a:extLst>
            <a:ext uri="{FF2B5EF4-FFF2-40B4-BE49-F238E27FC236}">
              <a16:creationId xmlns:a16="http://schemas.microsoft.com/office/drawing/2014/main" id="{00000000-0008-0000-0000-0000E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1" name="Immagine 6770" descr="http://demaco.consob/ArchiflowWeb/images/indicator.gif">
          <a:extLst>
            <a:ext uri="{FF2B5EF4-FFF2-40B4-BE49-F238E27FC236}">
              <a16:creationId xmlns:a16="http://schemas.microsoft.com/office/drawing/2014/main" id="{00000000-0008-0000-0000-0000E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2" name="Immagine 6771" descr="http://demaco.consob/ArchiflowWeb/images/indicator.gif">
          <a:extLst>
            <a:ext uri="{FF2B5EF4-FFF2-40B4-BE49-F238E27FC236}">
              <a16:creationId xmlns:a16="http://schemas.microsoft.com/office/drawing/2014/main" id="{00000000-0008-0000-0000-0000E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3" name="Immagine 6772" descr="http://demaco.consob/ArchiflowWeb/images/indicator.gif">
          <a:extLst>
            <a:ext uri="{FF2B5EF4-FFF2-40B4-BE49-F238E27FC236}">
              <a16:creationId xmlns:a16="http://schemas.microsoft.com/office/drawing/2014/main" id="{00000000-0008-0000-0000-0000E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4" name="Immagine 6773" descr="http://demaco.consob/ArchiflowWeb/images/indicator.gif">
          <a:extLst>
            <a:ext uri="{FF2B5EF4-FFF2-40B4-BE49-F238E27FC236}">
              <a16:creationId xmlns:a16="http://schemas.microsoft.com/office/drawing/2014/main" id="{00000000-0008-0000-0000-0000E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5" name="Immagine 6774" descr="http://demaco.consob/ArchiflowWeb/images/indicator.gif">
          <a:extLst>
            <a:ext uri="{FF2B5EF4-FFF2-40B4-BE49-F238E27FC236}">
              <a16:creationId xmlns:a16="http://schemas.microsoft.com/office/drawing/2014/main" id="{00000000-0008-0000-0000-0000F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6" name="Immagine 6775" descr="http://demaco.consob/ArchiflowWeb/images/indicator.gif">
          <a:extLst>
            <a:ext uri="{FF2B5EF4-FFF2-40B4-BE49-F238E27FC236}">
              <a16:creationId xmlns:a16="http://schemas.microsoft.com/office/drawing/2014/main" id="{00000000-0008-0000-0000-0000F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7" name="Immagine 6776" descr="http://demaco.consob/ArchiflowWeb/images/indicator.gif">
          <a:extLst>
            <a:ext uri="{FF2B5EF4-FFF2-40B4-BE49-F238E27FC236}">
              <a16:creationId xmlns:a16="http://schemas.microsoft.com/office/drawing/2014/main" id="{00000000-0008-0000-0000-0000F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8" name="Immagine 6777" descr="http://demaco.consob/ArchiflowWeb/images/indicator.gif">
          <a:extLst>
            <a:ext uri="{FF2B5EF4-FFF2-40B4-BE49-F238E27FC236}">
              <a16:creationId xmlns:a16="http://schemas.microsoft.com/office/drawing/2014/main" id="{00000000-0008-0000-0000-0000F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79" name="Immagine 6778" descr="http://demaco.consob/ArchiflowWeb/images/indicator.gif">
          <a:extLst>
            <a:ext uri="{FF2B5EF4-FFF2-40B4-BE49-F238E27FC236}">
              <a16:creationId xmlns:a16="http://schemas.microsoft.com/office/drawing/2014/main" id="{00000000-0008-0000-0000-0000F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0" name="Immagine 6779" descr="http://demaco.consob/ArchiflowWeb/images/indicator.gif">
          <a:extLst>
            <a:ext uri="{FF2B5EF4-FFF2-40B4-BE49-F238E27FC236}">
              <a16:creationId xmlns:a16="http://schemas.microsoft.com/office/drawing/2014/main" id="{00000000-0008-0000-0000-0000F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1" name="Immagine 6780" descr="http://demaco.consob/ArchiflowWeb/images/indicator.gif">
          <a:extLst>
            <a:ext uri="{FF2B5EF4-FFF2-40B4-BE49-F238E27FC236}">
              <a16:creationId xmlns:a16="http://schemas.microsoft.com/office/drawing/2014/main" id="{00000000-0008-0000-0000-0000F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2" name="Immagine 6781" descr="http://demaco.consob/ArchiflowWeb/images/indicator.gif">
          <a:extLst>
            <a:ext uri="{FF2B5EF4-FFF2-40B4-BE49-F238E27FC236}">
              <a16:creationId xmlns:a16="http://schemas.microsoft.com/office/drawing/2014/main" id="{00000000-0008-0000-0000-0000F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3" name="Immagine 6782" descr="http://demaco.consob/ArchiflowWeb/images/indicator.gif">
          <a:extLst>
            <a:ext uri="{FF2B5EF4-FFF2-40B4-BE49-F238E27FC236}">
              <a16:creationId xmlns:a16="http://schemas.microsoft.com/office/drawing/2014/main" id="{00000000-0008-0000-0000-0000F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4" name="Immagine 6783" descr="http://demaco.consob/ArchiflowWeb/images/indicator.gif">
          <a:extLst>
            <a:ext uri="{FF2B5EF4-FFF2-40B4-BE49-F238E27FC236}">
              <a16:creationId xmlns:a16="http://schemas.microsoft.com/office/drawing/2014/main" id="{00000000-0008-0000-0000-0000F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5" name="Immagine 6784" descr="http://demaco.consob/ArchiflowWeb/images/indicator.gif">
          <a:extLst>
            <a:ext uri="{FF2B5EF4-FFF2-40B4-BE49-F238E27FC236}">
              <a16:creationId xmlns:a16="http://schemas.microsoft.com/office/drawing/2014/main" id="{00000000-0008-0000-0000-0000F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6" name="Immagine 6785" descr="http://demaco.consob/ArchiflowWeb/images/indicator.gif">
          <a:extLst>
            <a:ext uri="{FF2B5EF4-FFF2-40B4-BE49-F238E27FC236}">
              <a16:creationId xmlns:a16="http://schemas.microsoft.com/office/drawing/2014/main" id="{00000000-0008-0000-0000-0000F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7" name="Immagine 6786" descr="http://demaco.consob/ArchiflowWeb/images/indicator.gif">
          <a:extLst>
            <a:ext uri="{FF2B5EF4-FFF2-40B4-BE49-F238E27FC236}">
              <a16:creationId xmlns:a16="http://schemas.microsoft.com/office/drawing/2014/main" id="{00000000-0008-0000-0000-0000F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8" name="Immagine 6787" descr="http://demaco.consob/ArchiflowWeb/images/indicator.gif">
          <a:extLst>
            <a:ext uri="{FF2B5EF4-FFF2-40B4-BE49-F238E27FC236}">
              <a16:creationId xmlns:a16="http://schemas.microsoft.com/office/drawing/2014/main" id="{00000000-0008-0000-0000-0000F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89" name="Immagine 6788" descr="http://demaco.consob/ArchiflowWeb/images/indicator.gif">
          <a:extLst>
            <a:ext uri="{FF2B5EF4-FFF2-40B4-BE49-F238E27FC236}">
              <a16:creationId xmlns:a16="http://schemas.microsoft.com/office/drawing/2014/main" id="{00000000-0008-0000-0000-0000F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90" name="Immagine 6789" descr="http://demaco.consob/ArchiflowWeb/images/indicator.gif">
          <a:extLst>
            <a:ext uri="{FF2B5EF4-FFF2-40B4-BE49-F238E27FC236}">
              <a16:creationId xmlns:a16="http://schemas.microsoft.com/office/drawing/2014/main" id="{00000000-0008-0000-0000-0000F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91" name="Immagine 6790" descr="http://demaco.consob/ArchiflowWeb/images/indicator.gif">
          <a:extLst>
            <a:ext uri="{FF2B5EF4-FFF2-40B4-BE49-F238E27FC236}">
              <a16:creationId xmlns:a16="http://schemas.microsoft.com/office/drawing/2014/main" id="{00000000-0008-0000-0000-00000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92" name="Immagine 6791" descr="http://demaco.consob/ArchiflowWeb/images/indicator.gif">
          <a:extLst>
            <a:ext uri="{FF2B5EF4-FFF2-40B4-BE49-F238E27FC236}">
              <a16:creationId xmlns:a16="http://schemas.microsoft.com/office/drawing/2014/main" id="{00000000-0008-0000-0000-00000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93" name="Immagine 6792" descr="http://demaco.consob/ArchiflowWeb/images/indicator.gif">
          <a:extLst>
            <a:ext uri="{FF2B5EF4-FFF2-40B4-BE49-F238E27FC236}">
              <a16:creationId xmlns:a16="http://schemas.microsoft.com/office/drawing/2014/main" id="{00000000-0008-0000-0000-000002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94" name="Immagine 6793" descr="http://demaco.consob/ArchiflowWeb/images/indicator.gif">
          <a:extLst>
            <a:ext uri="{FF2B5EF4-FFF2-40B4-BE49-F238E27FC236}">
              <a16:creationId xmlns:a16="http://schemas.microsoft.com/office/drawing/2014/main" id="{00000000-0008-0000-0000-000003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503</xdr:row>
      <xdr:rowOff>0</xdr:rowOff>
    </xdr:from>
    <xdr:ext cx="152400" cy="152400"/>
    <xdr:pic>
      <xdr:nvPicPr>
        <xdr:cNvPr id="6795" name="Immagine 6794" descr="http://demaco.consob/ArchiflowWeb/images/indicator.gif">
          <a:extLst>
            <a:ext uri="{FF2B5EF4-FFF2-40B4-BE49-F238E27FC236}">
              <a16:creationId xmlns:a16="http://schemas.microsoft.com/office/drawing/2014/main" id="{00000000-0008-0000-0000-000004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30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504</xdr:row>
      <xdr:rowOff>0</xdr:rowOff>
    </xdr:from>
    <xdr:ext cx="152400" cy="152400"/>
    <xdr:pic>
      <xdr:nvPicPr>
        <xdr:cNvPr id="6796" name="Immagine 6795" descr="http://demaco.consob/ArchiflowWeb/images/indicator.gif">
          <a:extLst>
            <a:ext uri="{FF2B5EF4-FFF2-40B4-BE49-F238E27FC236}">
              <a16:creationId xmlns:a16="http://schemas.microsoft.com/office/drawing/2014/main" id="{00000000-0008-0000-0000-00000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60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504</xdr:row>
      <xdr:rowOff>0</xdr:rowOff>
    </xdr:from>
    <xdr:ext cx="152400" cy="152400"/>
    <xdr:pic>
      <xdr:nvPicPr>
        <xdr:cNvPr id="6797" name="Immagine 6796" descr="http://demaco.consob/ArchiflowWeb/images/indicator.gif">
          <a:extLst>
            <a:ext uri="{FF2B5EF4-FFF2-40B4-BE49-F238E27FC236}">
              <a16:creationId xmlns:a16="http://schemas.microsoft.com/office/drawing/2014/main" id="{00000000-0008-0000-0000-00000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60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504</xdr:row>
      <xdr:rowOff>0</xdr:rowOff>
    </xdr:from>
    <xdr:ext cx="152400" cy="152400"/>
    <xdr:pic>
      <xdr:nvPicPr>
        <xdr:cNvPr id="6798" name="Immagine 6797" descr="http://demaco.consob/ArchiflowWeb/images/indicator.gif">
          <a:extLst>
            <a:ext uri="{FF2B5EF4-FFF2-40B4-BE49-F238E27FC236}">
              <a16:creationId xmlns:a16="http://schemas.microsoft.com/office/drawing/2014/main" id="{00000000-0008-0000-0000-00000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60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504</xdr:row>
      <xdr:rowOff>0</xdr:rowOff>
    </xdr:from>
    <xdr:ext cx="152400" cy="152400"/>
    <xdr:pic>
      <xdr:nvPicPr>
        <xdr:cNvPr id="6799" name="Immagine 6798" descr="http://demaco.consob/ArchiflowWeb/images/indicator.gif">
          <a:extLst>
            <a:ext uri="{FF2B5EF4-FFF2-40B4-BE49-F238E27FC236}">
              <a16:creationId xmlns:a16="http://schemas.microsoft.com/office/drawing/2014/main" id="{00000000-0008-0000-0000-00000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60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00" name="Immagine 6799" descr="http://demaco.consob/ArchiflowWeb/images/indicator.gif">
          <a:extLst>
            <a:ext uri="{FF2B5EF4-FFF2-40B4-BE49-F238E27FC236}">
              <a16:creationId xmlns:a16="http://schemas.microsoft.com/office/drawing/2014/main" id="{00000000-0008-0000-0000-00000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01" name="Immagine 6800" descr="http://demaco.consob/ArchiflowWeb/images/indicator.gif">
          <a:extLst>
            <a:ext uri="{FF2B5EF4-FFF2-40B4-BE49-F238E27FC236}">
              <a16:creationId xmlns:a16="http://schemas.microsoft.com/office/drawing/2014/main" id="{00000000-0008-0000-0000-00000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02" name="Immagine 6801" descr="http://demaco.consob/ArchiflowWeb/images/indicator.gif">
          <a:extLst>
            <a:ext uri="{FF2B5EF4-FFF2-40B4-BE49-F238E27FC236}">
              <a16:creationId xmlns:a16="http://schemas.microsoft.com/office/drawing/2014/main" id="{00000000-0008-0000-0000-00000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03" name="Immagine 6802" descr="http://demaco.consob/ArchiflowWeb/images/indicator.gif">
          <a:extLst>
            <a:ext uri="{FF2B5EF4-FFF2-40B4-BE49-F238E27FC236}">
              <a16:creationId xmlns:a16="http://schemas.microsoft.com/office/drawing/2014/main" id="{00000000-0008-0000-0000-00000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04" name="Immagine 6803" descr="http://demaco.consob/ArchiflowWeb/images/indicator.gif">
          <a:extLst>
            <a:ext uri="{FF2B5EF4-FFF2-40B4-BE49-F238E27FC236}">
              <a16:creationId xmlns:a16="http://schemas.microsoft.com/office/drawing/2014/main" id="{00000000-0008-0000-0000-00000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05" name="Immagine 6804" descr="http://demaco.consob/ArchiflowWeb/images/indicator.gif">
          <a:extLst>
            <a:ext uri="{FF2B5EF4-FFF2-40B4-BE49-F238E27FC236}">
              <a16:creationId xmlns:a16="http://schemas.microsoft.com/office/drawing/2014/main" id="{00000000-0008-0000-0000-00000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06" name="Immagine 6805" descr="http://demaco.consob/ArchiflowWeb/images/indicator.gif">
          <a:extLst>
            <a:ext uri="{FF2B5EF4-FFF2-40B4-BE49-F238E27FC236}">
              <a16:creationId xmlns:a16="http://schemas.microsoft.com/office/drawing/2014/main" id="{00000000-0008-0000-0000-00000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07" name="Immagine 6806" descr="http://demaco.consob/ArchiflowWeb/images/indicator.gif">
          <a:extLst>
            <a:ext uri="{FF2B5EF4-FFF2-40B4-BE49-F238E27FC236}">
              <a16:creationId xmlns:a16="http://schemas.microsoft.com/office/drawing/2014/main" id="{00000000-0008-0000-0000-00001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08" name="Immagine 6807" descr="http://demaco.consob/ArchiflowWeb/images/indicator.gif">
          <a:extLst>
            <a:ext uri="{FF2B5EF4-FFF2-40B4-BE49-F238E27FC236}">
              <a16:creationId xmlns:a16="http://schemas.microsoft.com/office/drawing/2014/main" id="{00000000-0008-0000-0000-00001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09" name="Immagine 6808" descr="http://demaco.consob/ArchiflowWeb/images/indicator.gif">
          <a:extLst>
            <a:ext uri="{FF2B5EF4-FFF2-40B4-BE49-F238E27FC236}">
              <a16:creationId xmlns:a16="http://schemas.microsoft.com/office/drawing/2014/main" id="{00000000-0008-0000-0000-00001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10" name="Immagine 6809" descr="http://demaco.consob/ArchiflowWeb/images/indicator.gif">
          <a:extLst>
            <a:ext uri="{FF2B5EF4-FFF2-40B4-BE49-F238E27FC236}">
              <a16:creationId xmlns:a16="http://schemas.microsoft.com/office/drawing/2014/main" id="{00000000-0008-0000-0000-00001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11" name="Immagine 6810" descr="http://demaco.consob/ArchiflowWeb/images/indicator.gif">
          <a:extLst>
            <a:ext uri="{FF2B5EF4-FFF2-40B4-BE49-F238E27FC236}">
              <a16:creationId xmlns:a16="http://schemas.microsoft.com/office/drawing/2014/main" id="{00000000-0008-0000-0000-00001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12" name="Immagine 6811" descr="http://demaco.consob/ArchiflowWeb/images/indicator.gif">
          <a:extLst>
            <a:ext uri="{FF2B5EF4-FFF2-40B4-BE49-F238E27FC236}">
              <a16:creationId xmlns:a16="http://schemas.microsoft.com/office/drawing/2014/main" id="{00000000-0008-0000-0000-00001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13" name="Immagine 6812" descr="http://demaco.consob/ArchiflowWeb/images/indicator.gif">
          <a:extLst>
            <a:ext uri="{FF2B5EF4-FFF2-40B4-BE49-F238E27FC236}">
              <a16:creationId xmlns:a16="http://schemas.microsoft.com/office/drawing/2014/main" id="{00000000-0008-0000-0000-00001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14" name="Immagine 6813" descr="http://demaco.consob/ArchiflowWeb/images/indicator.gif">
          <a:extLst>
            <a:ext uri="{FF2B5EF4-FFF2-40B4-BE49-F238E27FC236}">
              <a16:creationId xmlns:a16="http://schemas.microsoft.com/office/drawing/2014/main" id="{00000000-0008-0000-0000-00001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15" name="Immagine 6814" descr="http://demaco.consob/ArchiflowWeb/images/indicator.gif">
          <a:extLst>
            <a:ext uri="{FF2B5EF4-FFF2-40B4-BE49-F238E27FC236}">
              <a16:creationId xmlns:a16="http://schemas.microsoft.com/office/drawing/2014/main" id="{00000000-0008-0000-0000-00001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16" name="Immagine 6815" descr="http://demaco.consob/ArchiflowWeb/images/indicator.gif">
          <a:extLst>
            <a:ext uri="{FF2B5EF4-FFF2-40B4-BE49-F238E27FC236}">
              <a16:creationId xmlns:a16="http://schemas.microsoft.com/office/drawing/2014/main" id="{00000000-0008-0000-0000-00001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17" name="Immagine 6816" descr="http://demaco.consob/ArchiflowWeb/images/indicator.gif">
          <a:extLst>
            <a:ext uri="{FF2B5EF4-FFF2-40B4-BE49-F238E27FC236}">
              <a16:creationId xmlns:a16="http://schemas.microsoft.com/office/drawing/2014/main" id="{00000000-0008-0000-0000-00001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18" name="Immagine 6817" descr="http://demaco.consob/ArchiflowWeb/images/indicator.gif">
          <a:extLst>
            <a:ext uri="{FF2B5EF4-FFF2-40B4-BE49-F238E27FC236}">
              <a16:creationId xmlns:a16="http://schemas.microsoft.com/office/drawing/2014/main" id="{00000000-0008-0000-0000-00001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19" name="Immagine 6818" descr="http://demaco.consob/ArchiflowWeb/images/indicator.gif">
          <a:extLst>
            <a:ext uri="{FF2B5EF4-FFF2-40B4-BE49-F238E27FC236}">
              <a16:creationId xmlns:a16="http://schemas.microsoft.com/office/drawing/2014/main" id="{00000000-0008-0000-0000-00001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20" name="Immagine 6819" descr="http://demaco.consob/ArchiflowWeb/images/indicator.gif">
          <a:extLst>
            <a:ext uri="{FF2B5EF4-FFF2-40B4-BE49-F238E27FC236}">
              <a16:creationId xmlns:a16="http://schemas.microsoft.com/office/drawing/2014/main" id="{00000000-0008-0000-0000-00001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21" name="Immagine 6820" descr="http://demaco.consob/ArchiflowWeb/images/indicator.gif">
          <a:extLst>
            <a:ext uri="{FF2B5EF4-FFF2-40B4-BE49-F238E27FC236}">
              <a16:creationId xmlns:a16="http://schemas.microsoft.com/office/drawing/2014/main" id="{00000000-0008-0000-0000-00001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22" name="Immagine 6821" descr="http://demaco.consob/ArchiflowWeb/images/indicator.gif">
          <a:extLst>
            <a:ext uri="{FF2B5EF4-FFF2-40B4-BE49-F238E27FC236}">
              <a16:creationId xmlns:a16="http://schemas.microsoft.com/office/drawing/2014/main" id="{00000000-0008-0000-0000-00001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23" name="Immagine 6822" descr="http://demaco.consob/ArchiflowWeb/images/indicator.gif">
          <a:extLst>
            <a:ext uri="{FF2B5EF4-FFF2-40B4-BE49-F238E27FC236}">
              <a16:creationId xmlns:a16="http://schemas.microsoft.com/office/drawing/2014/main" id="{00000000-0008-0000-0000-00002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24" name="Immagine 6823" descr="http://demaco.consob/ArchiflowWeb/images/indicator.gif">
          <a:extLst>
            <a:ext uri="{FF2B5EF4-FFF2-40B4-BE49-F238E27FC236}">
              <a16:creationId xmlns:a16="http://schemas.microsoft.com/office/drawing/2014/main" id="{00000000-0008-0000-0000-00002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25" name="Immagine 6824" descr="http://demaco.consob/ArchiflowWeb/images/indicator.gif">
          <a:extLst>
            <a:ext uri="{FF2B5EF4-FFF2-40B4-BE49-F238E27FC236}">
              <a16:creationId xmlns:a16="http://schemas.microsoft.com/office/drawing/2014/main" id="{00000000-0008-0000-0000-00002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26" name="Immagine 6825" descr="http://demaco.consob/ArchiflowWeb/images/indicator.gif">
          <a:extLst>
            <a:ext uri="{FF2B5EF4-FFF2-40B4-BE49-F238E27FC236}">
              <a16:creationId xmlns:a16="http://schemas.microsoft.com/office/drawing/2014/main" id="{00000000-0008-0000-0000-00002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27" name="Immagine 6826" descr="http://demaco.consob/ArchiflowWeb/images/indicator.gif">
          <a:extLst>
            <a:ext uri="{FF2B5EF4-FFF2-40B4-BE49-F238E27FC236}">
              <a16:creationId xmlns:a16="http://schemas.microsoft.com/office/drawing/2014/main" id="{00000000-0008-0000-0000-00002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28" name="Immagine 6827" descr="http://demaco.consob/ArchiflowWeb/images/indicator.gif">
          <a:extLst>
            <a:ext uri="{FF2B5EF4-FFF2-40B4-BE49-F238E27FC236}">
              <a16:creationId xmlns:a16="http://schemas.microsoft.com/office/drawing/2014/main" id="{00000000-0008-0000-0000-00002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29" name="Immagine 6828" descr="http://demaco.consob/ArchiflowWeb/images/indicator.gif">
          <a:extLst>
            <a:ext uri="{FF2B5EF4-FFF2-40B4-BE49-F238E27FC236}">
              <a16:creationId xmlns:a16="http://schemas.microsoft.com/office/drawing/2014/main" id="{00000000-0008-0000-0000-00002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30" name="Immagine 6829" descr="http://demaco.consob/ArchiflowWeb/images/indicator.gif">
          <a:extLst>
            <a:ext uri="{FF2B5EF4-FFF2-40B4-BE49-F238E27FC236}">
              <a16:creationId xmlns:a16="http://schemas.microsoft.com/office/drawing/2014/main" id="{00000000-0008-0000-0000-00002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31" name="Immagine 6830" descr="http://demaco.consob/ArchiflowWeb/images/indicator.gif">
          <a:extLst>
            <a:ext uri="{FF2B5EF4-FFF2-40B4-BE49-F238E27FC236}">
              <a16:creationId xmlns:a16="http://schemas.microsoft.com/office/drawing/2014/main" id="{00000000-0008-0000-0000-00002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32" name="Immagine 6831" descr="http://demaco.consob/ArchiflowWeb/images/indicator.gif">
          <a:extLst>
            <a:ext uri="{FF2B5EF4-FFF2-40B4-BE49-F238E27FC236}">
              <a16:creationId xmlns:a16="http://schemas.microsoft.com/office/drawing/2014/main" id="{00000000-0008-0000-0000-00002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33" name="Immagine 6832" descr="http://demaco.consob/ArchiflowWeb/images/indicator.gif">
          <a:extLst>
            <a:ext uri="{FF2B5EF4-FFF2-40B4-BE49-F238E27FC236}">
              <a16:creationId xmlns:a16="http://schemas.microsoft.com/office/drawing/2014/main" id="{00000000-0008-0000-0000-00002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34" name="Immagine 6833" descr="http://demaco.consob/ArchiflowWeb/images/indicator.gif">
          <a:extLst>
            <a:ext uri="{FF2B5EF4-FFF2-40B4-BE49-F238E27FC236}">
              <a16:creationId xmlns:a16="http://schemas.microsoft.com/office/drawing/2014/main" id="{00000000-0008-0000-0000-00002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35" name="Immagine 6834" descr="http://demaco.consob/ArchiflowWeb/images/indicator.gif">
          <a:extLst>
            <a:ext uri="{FF2B5EF4-FFF2-40B4-BE49-F238E27FC236}">
              <a16:creationId xmlns:a16="http://schemas.microsoft.com/office/drawing/2014/main" id="{00000000-0008-0000-0000-00002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36" name="Immagine 6835" descr="http://demaco.consob/ArchiflowWeb/images/indicator.gif">
          <a:extLst>
            <a:ext uri="{FF2B5EF4-FFF2-40B4-BE49-F238E27FC236}">
              <a16:creationId xmlns:a16="http://schemas.microsoft.com/office/drawing/2014/main" id="{00000000-0008-0000-0000-00002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37" name="Immagine 6836" descr="http://demaco.consob/ArchiflowWeb/images/indicator.gif">
          <a:extLst>
            <a:ext uri="{FF2B5EF4-FFF2-40B4-BE49-F238E27FC236}">
              <a16:creationId xmlns:a16="http://schemas.microsoft.com/office/drawing/2014/main" id="{00000000-0008-0000-0000-00002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38" name="Immagine 6837" descr="http://demaco.consob/ArchiflowWeb/images/indicator.gif">
          <a:extLst>
            <a:ext uri="{FF2B5EF4-FFF2-40B4-BE49-F238E27FC236}">
              <a16:creationId xmlns:a16="http://schemas.microsoft.com/office/drawing/2014/main" id="{00000000-0008-0000-0000-00002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39" name="Immagine 6838" descr="http://demaco.consob/ArchiflowWeb/images/indicator.gif">
          <a:extLst>
            <a:ext uri="{FF2B5EF4-FFF2-40B4-BE49-F238E27FC236}">
              <a16:creationId xmlns:a16="http://schemas.microsoft.com/office/drawing/2014/main" id="{00000000-0008-0000-0000-00003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40" name="Immagine 6839" descr="http://demaco.consob/ArchiflowWeb/images/indicator.gif">
          <a:extLst>
            <a:ext uri="{FF2B5EF4-FFF2-40B4-BE49-F238E27FC236}">
              <a16:creationId xmlns:a16="http://schemas.microsoft.com/office/drawing/2014/main" id="{00000000-0008-0000-0000-00003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41" name="Immagine 6840" descr="http://demaco.consob/ArchiflowWeb/images/indicator.gif">
          <a:extLst>
            <a:ext uri="{FF2B5EF4-FFF2-40B4-BE49-F238E27FC236}">
              <a16:creationId xmlns:a16="http://schemas.microsoft.com/office/drawing/2014/main" id="{00000000-0008-0000-0000-00003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42" name="Immagine 6841" descr="http://demaco.consob/ArchiflowWeb/images/indicator.gif">
          <a:extLst>
            <a:ext uri="{FF2B5EF4-FFF2-40B4-BE49-F238E27FC236}">
              <a16:creationId xmlns:a16="http://schemas.microsoft.com/office/drawing/2014/main" id="{00000000-0008-0000-0000-00003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43" name="Immagine 6842" descr="http://demaco.consob/ArchiflowWeb/images/indicator.gif">
          <a:extLst>
            <a:ext uri="{FF2B5EF4-FFF2-40B4-BE49-F238E27FC236}">
              <a16:creationId xmlns:a16="http://schemas.microsoft.com/office/drawing/2014/main" id="{00000000-0008-0000-0000-00003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44" name="Immagine 6843" descr="http://demaco.consob/ArchiflowWeb/images/indicator.gif">
          <a:extLst>
            <a:ext uri="{FF2B5EF4-FFF2-40B4-BE49-F238E27FC236}">
              <a16:creationId xmlns:a16="http://schemas.microsoft.com/office/drawing/2014/main" id="{00000000-0008-0000-0000-00003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45" name="Immagine 6844" descr="http://demaco.consob/ArchiflowWeb/images/indicator.gif">
          <a:extLst>
            <a:ext uri="{FF2B5EF4-FFF2-40B4-BE49-F238E27FC236}">
              <a16:creationId xmlns:a16="http://schemas.microsoft.com/office/drawing/2014/main" id="{00000000-0008-0000-0000-00003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46" name="Immagine 6845" descr="http://demaco.consob/ArchiflowWeb/images/indicator.gif">
          <a:extLst>
            <a:ext uri="{FF2B5EF4-FFF2-40B4-BE49-F238E27FC236}">
              <a16:creationId xmlns:a16="http://schemas.microsoft.com/office/drawing/2014/main" id="{00000000-0008-0000-0000-00003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47" name="Immagine 6846" descr="http://demaco.consob/ArchiflowWeb/images/indicator.gif">
          <a:extLst>
            <a:ext uri="{FF2B5EF4-FFF2-40B4-BE49-F238E27FC236}">
              <a16:creationId xmlns:a16="http://schemas.microsoft.com/office/drawing/2014/main" id="{00000000-0008-0000-0000-00003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48" name="Immagine 6847" descr="http://demaco.consob/ArchiflowWeb/images/indicator.gif">
          <a:extLst>
            <a:ext uri="{FF2B5EF4-FFF2-40B4-BE49-F238E27FC236}">
              <a16:creationId xmlns:a16="http://schemas.microsoft.com/office/drawing/2014/main" id="{00000000-0008-0000-0000-00003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49" name="Immagine 6848" descr="http://demaco.consob/ArchiflowWeb/images/indicator.gif">
          <a:extLst>
            <a:ext uri="{FF2B5EF4-FFF2-40B4-BE49-F238E27FC236}">
              <a16:creationId xmlns:a16="http://schemas.microsoft.com/office/drawing/2014/main" id="{00000000-0008-0000-0000-00003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50" name="Immagine 6849" descr="http://demaco.consob/ArchiflowWeb/images/indicator.gif">
          <a:extLst>
            <a:ext uri="{FF2B5EF4-FFF2-40B4-BE49-F238E27FC236}">
              <a16:creationId xmlns:a16="http://schemas.microsoft.com/office/drawing/2014/main" id="{00000000-0008-0000-0000-00003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51" name="Immagine 6850" descr="http://demaco.consob/ArchiflowWeb/images/indicator.gif">
          <a:extLst>
            <a:ext uri="{FF2B5EF4-FFF2-40B4-BE49-F238E27FC236}">
              <a16:creationId xmlns:a16="http://schemas.microsoft.com/office/drawing/2014/main" id="{00000000-0008-0000-0000-00003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52" name="Immagine 6851" descr="http://demaco.consob/ArchiflowWeb/images/indicator.gif">
          <a:extLst>
            <a:ext uri="{FF2B5EF4-FFF2-40B4-BE49-F238E27FC236}">
              <a16:creationId xmlns:a16="http://schemas.microsoft.com/office/drawing/2014/main" id="{00000000-0008-0000-0000-00003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53" name="Immagine 6852" descr="http://demaco.consob/ArchiflowWeb/images/indicator.gif">
          <a:extLst>
            <a:ext uri="{FF2B5EF4-FFF2-40B4-BE49-F238E27FC236}">
              <a16:creationId xmlns:a16="http://schemas.microsoft.com/office/drawing/2014/main" id="{00000000-0008-0000-0000-00003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54" name="Immagine 6853" descr="http://demaco.consob/ArchiflowWeb/images/indicator.gif">
          <a:extLst>
            <a:ext uri="{FF2B5EF4-FFF2-40B4-BE49-F238E27FC236}">
              <a16:creationId xmlns:a16="http://schemas.microsoft.com/office/drawing/2014/main" id="{00000000-0008-0000-0000-00003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55" name="Immagine 6854" descr="http://demaco.consob/ArchiflowWeb/images/indicator.gif">
          <a:extLst>
            <a:ext uri="{FF2B5EF4-FFF2-40B4-BE49-F238E27FC236}">
              <a16:creationId xmlns:a16="http://schemas.microsoft.com/office/drawing/2014/main" id="{00000000-0008-0000-0000-00004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56" name="Immagine 6855" descr="http://demaco.consob/ArchiflowWeb/images/indicator.gif">
          <a:extLst>
            <a:ext uri="{FF2B5EF4-FFF2-40B4-BE49-F238E27FC236}">
              <a16:creationId xmlns:a16="http://schemas.microsoft.com/office/drawing/2014/main" id="{00000000-0008-0000-0000-00004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57" name="Immagine 6856" descr="http://demaco.consob/ArchiflowWeb/images/indicator.gif">
          <a:extLst>
            <a:ext uri="{FF2B5EF4-FFF2-40B4-BE49-F238E27FC236}">
              <a16:creationId xmlns:a16="http://schemas.microsoft.com/office/drawing/2014/main" id="{00000000-0008-0000-0000-00004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58" name="Immagine 6857" descr="http://demaco.consob/ArchiflowWeb/images/indicator.gif">
          <a:extLst>
            <a:ext uri="{FF2B5EF4-FFF2-40B4-BE49-F238E27FC236}">
              <a16:creationId xmlns:a16="http://schemas.microsoft.com/office/drawing/2014/main" id="{00000000-0008-0000-0000-00004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59" name="Immagine 6858" descr="http://demaco.consob/ArchiflowWeb/images/indicator.gif">
          <a:extLst>
            <a:ext uri="{FF2B5EF4-FFF2-40B4-BE49-F238E27FC236}">
              <a16:creationId xmlns:a16="http://schemas.microsoft.com/office/drawing/2014/main" id="{00000000-0008-0000-0000-00004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60" name="Immagine 6859" descr="http://demaco.consob/ArchiflowWeb/images/indicator.gif">
          <a:extLst>
            <a:ext uri="{FF2B5EF4-FFF2-40B4-BE49-F238E27FC236}">
              <a16:creationId xmlns:a16="http://schemas.microsoft.com/office/drawing/2014/main" id="{00000000-0008-0000-0000-00004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61" name="Immagine 6860" descr="http://demaco.consob/ArchiflowWeb/images/indicator.gif">
          <a:extLst>
            <a:ext uri="{FF2B5EF4-FFF2-40B4-BE49-F238E27FC236}">
              <a16:creationId xmlns:a16="http://schemas.microsoft.com/office/drawing/2014/main" id="{00000000-0008-0000-0000-00004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62" name="Immagine 6861" descr="http://demaco.consob/ArchiflowWeb/images/indicator.gif">
          <a:extLst>
            <a:ext uri="{FF2B5EF4-FFF2-40B4-BE49-F238E27FC236}">
              <a16:creationId xmlns:a16="http://schemas.microsoft.com/office/drawing/2014/main" id="{00000000-0008-0000-0000-00004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63" name="Immagine 6862" descr="http://demaco.consob/ArchiflowWeb/images/indicator.gif">
          <a:extLst>
            <a:ext uri="{FF2B5EF4-FFF2-40B4-BE49-F238E27FC236}">
              <a16:creationId xmlns:a16="http://schemas.microsoft.com/office/drawing/2014/main" id="{00000000-0008-0000-0000-00004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64" name="Immagine 6863" descr="http://demaco.consob/ArchiflowWeb/images/indicator.gif">
          <a:extLst>
            <a:ext uri="{FF2B5EF4-FFF2-40B4-BE49-F238E27FC236}">
              <a16:creationId xmlns:a16="http://schemas.microsoft.com/office/drawing/2014/main" id="{00000000-0008-0000-0000-00004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65" name="Immagine 6864" descr="http://demaco.consob/ArchiflowWeb/images/indicator.gif">
          <a:extLst>
            <a:ext uri="{FF2B5EF4-FFF2-40B4-BE49-F238E27FC236}">
              <a16:creationId xmlns:a16="http://schemas.microsoft.com/office/drawing/2014/main" id="{00000000-0008-0000-0000-00004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66" name="Immagine 6865" descr="http://demaco.consob/ArchiflowWeb/images/indicator.gif">
          <a:extLst>
            <a:ext uri="{FF2B5EF4-FFF2-40B4-BE49-F238E27FC236}">
              <a16:creationId xmlns:a16="http://schemas.microsoft.com/office/drawing/2014/main" id="{00000000-0008-0000-0000-00004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67" name="Immagine 6866" descr="http://demaco.consob/ArchiflowWeb/images/indicator.gif">
          <a:extLst>
            <a:ext uri="{FF2B5EF4-FFF2-40B4-BE49-F238E27FC236}">
              <a16:creationId xmlns:a16="http://schemas.microsoft.com/office/drawing/2014/main" id="{00000000-0008-0000-0000-00004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68" name="Immagine 6867" descr="http://demaco.consob/ArchiflowWeb/images/indicator.gif">
          <a:extLst>
            <a:ext uri="{FF2B5EF4-FFF2-40B4-BE49-F238E27FC236}">
              <a16:creationId xmlns:a16="http://schemas.microsoft.com/office/drawing/2014/main" id="{00000000-0008-0000-0000-00004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69" name="Immagine 6868" descr="http://demaco.consob/ArchiflowWeb/images/indicator.gif">
          <a:extLst>
            <a:ext uri="{FF2B5EF4-FFF2-40B4-BE49-F238E27FC236}">
              <a16:creationId xmlns:a16="http://schemas.microsoft.com/office/drawing/2014/main" id="{00000000-0008-0000-0000-00004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70" name="Immagine 6869" descr="http://demaco.consob/ArchiflowWeb/images/indicator.gif">
          <a:extLst>
            <a:ext uri="{FF2B5EF4-FFF2-40B4-BE49-F238E27FC236}">
              <a16:creationId xmlns:a16="http://schemas.microsoft.com/office/drawing/2014/main" id="{00000000-0008-0000-0000-00004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71" name="Immagine 6870" descr="http://demaco.consob/ArchiflowWeb/images/indicator.gif">
          <a:extLst>
            <a:ext uri="{FF2B5EF4-FFF2-40B4-BE49-F238E27FC236}">
              <a16:creationId xmlns:a16="http://schemas.microsoft.com/office/drawing/2014/main" id="{00000000-0008-0000-0000-00005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72" name="Immagine 6871" descr="http://demaco.consob/ArchiflowWeb/images/indicator.gif">
          <a:extLst>
            <a:ext uri="{FF2B5EF4-FFF2-40B4-BE49-F238E27FC236}">
              <a16:creationId xmlns:a16="http://schemas.microsoft.com/office/drawing/2014/main" id="{00000000-0008-0000-0000-00005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73" name="Immagine 6872" descr="http://demaco.consob/ArchiflowWeb/images/indicator.gif">
          <a:extLst>
            <a:ext uri="{FF2B5EF4-FFF2-40B4-BE49-F238E27FC236}">
              <a16:creationId xmlns:a16="http://schemas.microsoft.com/office/drawing/2014/main" id="{00000000-0008-0000-0000-00005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74" name="Immagine 6873" descr="http://demaco.consob/ArchiflowWeb/images/indicator.gif">
          <a:extLst>
            <a:ext uri="{FF2B5EF4-FFF2-40B4-BE49-F238E27FC236}">
              <a16:creationId xmlns:a16="http://schemas.microsoft.com/office/drawing/2014/main" id="{00000000-0008-0000-0000-00005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75" name="Immagine 6874" descr="http://demaco.consob/ArchiflowWeb/images/indicator.gif">
          <a:extLst>
            <a:ext uri="{FF2B5EF4-FFF2-40B4-BE49-F238E27FC236}">
              <a16:creationId xmlns:a16="http://schemas.microsoft.com/office/drawing/2014/main" id="{00000000-0008-0000-0000-00005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76" name="Immagine 6875" descr="http://demaco.consob/ArchiflowWeb/images/indicator.gif">
          <a:extLst>
            <a:ext uri="{FF2B5EF4-FFF2-40B4-BE49-F238E27FC236}">
              <a16:creationId xmlns:a16="http://schemas.microsoft.com/office/drawing/2014/main" id="{00000000-0008-0000-0000-00005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77" name="Immagine 6876" descr="http://demaco.consob/ArchiflowWeb/images/indicator.gif">
          <a:extLst>
            <a:ext uri="{FF2B5EF4-FFF2-40B4-BE49-F238E27FC236}">
              <a16:creationId xmlns:a16="http://schemas.microsoft.com/office/drawing/2014/main" id="{00000000-0008-0000-0000-00005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78" name="Immagine 6877" descr="http://demaco.consob/ArchiflowWeb/images/indicator.gif">
          <a:extLst>
            <a:ext uri="{FF2B5EF4-FFF2-40B4-BE49-F238E27FC236}">
              <a16:creationId xmlns:a16="http://schemas.microsoft.com/office/drawing/2014/main" id="{00000000-0008-0000-0000-00005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79" name="Immagine 6878" descr="http://demaco.consob/ArchiflowWeb/images/indicator.gif">
          <a:extLst>
            <a:ext uri="{FF2B5EF4-FFF2-40B4-BE49-F238E27FC236}">
              <a16:creationId xmlns:a16="http://schemas.microsoft.com/office/drawing/2014/main" id="{00000000-0008-0000-0000-00005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0" name="Immagine 6879" descr="http://demaco.consob/ArchiflowWeb/images/indicator.gif">
          <a:extLst>
            <a:ext uri="{FF2B5EF4-FFF2-40B4-BE49-F238E27FC236}">
              <a16:creationId xmlns:a16="http://schemas.microsoft.com/office/drawing/2014/main" id="{00000000-0008-0000-0000-00005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1" name="Immagine 6880" descr="http://demaco.consob/ArchiflowWeb/images/indicator.gif">
          <a:extLst>
            <a:ext uri="{FF2B5EF4-FFF2-40B4-BE49-F238E27FC236}">
              <a16:creationId xmlns:a16="http://schemas.microsoft.com/office/drawing/2014/main" id="{00000000-0008-0000-0000-00005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2" name="Immagine 6881" descr="http://demaco.consob/ArchiflowWeb/images/indicator.gif">
          <a:extLst>
            <a:ext uri="{FF2B5EF4-FFF2-40B4-BE49-F238E27FC236}">
              <a16:creationId xmlns:a16="http://schemas.microsoft.com/office/drawing/2014/main" id="{00000000-0008-0000-0000-00005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3" name="Immagine 6882" descr="http://demaco.consob/ArchiflowWeb/images/indicator.gif">
          <a:extLst>
            <a:ext uri="{FF2B5EF4-FFF2-40B4-BE49-F238E27FC236}">
              <a16:creationId xmlns:a16="http://schemas.microsoft.com/office/drawing/2014/main" id="{00000000-0008-0000-0000-00005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4" name="Immagine 6883" descr="http://demaco.consob/ArchiflowWeb/images/indicator.gif">
          <a:extLst>
            <a:ext uri="{FF2B5EF4-FFF2-40B4-BE49-F238E27FC236}">
              <a16:creationId xmlns:a16="http://schemas.microsoft.com/office/drawing/2014/main" id="{00000000-0008-0000-0000-00005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5" name="Immagine 6884" descr="http://demaco.consob/ArchiflowWeb/images/indicator.gif">
          <a:extLst>
            <a:ext uri="{FF2B5EF4-FFF2-40B4-BE49-F238E27FC236}">
              <a16:creationId xmlns:a16="http://schemas.microsoft.com/office/drawing/2014/main" id="{00000000-0008-0000-0000-00005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6" name="Immagine 6885" descr="http://demaco.consob/ArchiflowWeb/images/indicator.gif">
          <a:extLst>
            <a:ext uri="{FF2B5EF4-FFF2-40B4-BE49-F238E27FC236}">
              <a16:creationId xmlns:a16="http://schemas.microsoft.com/office/drawing/2014/main" id="{00000000-0008-0000-0000-00005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7" name="Immagine 6886" descr="http://demaco.consob/ArchiflowWeb/images/indicator.gif">
          <a:extLst>
            <a:ext uri="{FF2B5EF4-FFF2-40B4-BE49-F238E27FC236}">
              <a16:creationId xmlns:a16="http://schemas.microsoft.com/office/drawing/2014/main" id="{00000000-0008-0000-0000-00006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8" name="Immagine 6887" descr="http://demaco.consob/ArchiflowWeb/images/indicator.gif">
          <a:extLst>
            <a:ext uri="{FF2B5EF4-FFF2-40B4-BE49-F238E27FC236}">
              <a16:creationId xmlns:a16="http://schemas.microsoft.com/office/drawing/2014/main" id="{00000000-0008-0000-0000-00006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89" name="Immagine 6888" descr="http://demaco.consob/ArchiflowWeb/images/indicator.gif">
          <a:extLst>
            <a:ext uri="{FF2B5EF4-FFF2-40B4-BE49-F238E27FC236}">
              <a16:creationId xmlns:a16="http://schemas.microsoft.com/office/drawing/2014/main" id="{00000000-0008-0000-0000-00006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90" name="Immagine 6889" descr="http://demaco.consob/ArchiflowWeb/images/indicator.gif">
          <a:extLst>
            <a:ext uri="{FF2B5EF4-FFF2-40B4-BE49-F238E27FC236}">
              <a16:creationId xmlns:a16="http://schemas.microsoft.com/office/drawing/2014/main" id="{00000000-0008-0000-0000-00006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91" name="Immagine 6890" descr="http://demaco.consob/ArchiflowWeb/images/indicator.gif">
          <a:extLst>
            <a:ext uri="{FF2B5EF4-FFF2-40B4-BE49-F238E27FC236}">
              <a16:creationId xmlns:a16="http://schemas.microsoft.com/office/drawing/2014/main" id="{00000000-0008-0000-0000-00006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92" name="Immagine 6891" descr="http://demaco.consob/ArchiflowWeb/images/indicator.gif">
          <a:extLst>
            <a:ext uri="{FF2B5EF4-FFF2-40B4-BE49-F238E27FC236}">
              <a16:creationId xmlns:a16="http://schemas.microsoft.com/office/drawing/2014/main" id="{00000000-0008-0000-0000-00006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93" name="Immagine 6892" descr="http://demaco.consob/ArchiflowWeb/images/indicator.gif">
          <a:extLst>
            <a:ext uri="{FF2B5EF4-FFF2-40B4-BE49-F238E27FC236}">
              <a16:creationId xmlns:a16="http://schemas.microsoft.com/office/drawing/2014/main" id="{00000000-0008-0000-0000-00006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94" name="Immagine 6893" descr="http://demaco.consob/ArchiflowWeb/images/indicator.gif">
          <a:extLst>
            <a:ext uri="{FF2B5EF4-FFF2-40B4-BE49-F238E27FC236}">
              <a16:creationId xmlns:a16="http://schemas.microsoft.com/office/drawing/2014/main" id="{00000000-0008-0000-0000-00006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95" name="Immagine 6894" descr="http://demaco.consob/ArchiflowWeb/images/indicator.gif">
          <a:extLst>
            <a:ext uri="{FF2B5EF4-FFF2-40B4-BE49-F238E27FC236}">
              <a16:creationId xmlns:a16="http://schemas.microsoft.com/office/drawing/2014/main" id="{00000000-0008-0000-0000-00006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96" name="Immagine 6895" descr="http://demaco.consob/ArchiflowWeb/images/indicator.gif">
          <a:extLst>
            <a:ext uri="{FF2B5EF4-FFF2-40B4-BE49-F238E27FC236}">
              <a16:creationId xmlns:a16="http://schemas.microsoft.com/office/drawing/2014/main" id="{00000000-0008-0000-0000-00006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97" name="Immagine 6896" descr="http://demaco.consob/ArchiflowWeb/images/indicator.gif">
          <a:extLst>
            <a:ext uri="{FF2B5EF4-FFF2-40B4-BE49-F238E27FC236}">
              <a16:creationId xmlns:a16="http://schemas.microsoft.com/office/drawing/2014/main" id="{00000000-0008-0000-0000-00006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898" name="Immagine 6897" descr="http://demaco.consob/ArchiflowWeb/images/indicator.gif">
          <a:extLst>
            <a:ext uri="{FF2B5EF4-FFF2-40B4-BE49-F238E27FC236}">
              <a16:creationId xmlns:a16="http://schemas.microsoft.com/office/drawing/2014/main" id="{00000000-0008-0000-0000-00006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899" name="Immagine 6898" descr="http://demaco.consob/ArchiflowWeb/images/indicator.gif">
          <a:extLst>
            <a:ext uri="{FF2B5EF4-FFF2-40B4-BE49-F238E27FC236}">
              <a16:creationId xmlns:a16="http://schemas.microsoft.com/office/drawing/2014/main" id="{00000000-0008-0000-0000-00006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00" name="Immagine 6899" descr="http://demaco.consob/ArchiflowWeb/images/indicator.gif">
          <a:extLst>
            <a:ext uri="{FF2B5EF4-FFF2-40B4-BE49-F238E27FC236}">
              <a16:creationId xmlns:a16="http://schemas.microsoft.com/office/drawing/2014/main" id="{00000000-0008-0000-0000-00006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01" name="Immagine 6900" descr="http://demaco.consob/ArchiflowWeb/images/indicator.gif">
          <a:extLst>
            <a:ext uri="{FF2B5EF4-FFF2-40B4-BE49-F238E27FC236}">
              <a16:creationId xmlns:a16="http://schemas.microsoft.com/office/drawing/2014/main" id="{00000000-0008-0000-0000-00006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02" name="Immagine 6901" descr="http://demaco.consob/ArchiflowWeb/images/indicator.gif">
          <a:extLst>
            <a:ext uri="{FF2B5EF4-FFF2-40B4-BE49-F238E27FC236}">
              <a16:creationId xmlns:a16="http://schemas.microsoft.com/office/drawing/2014/main" id="{00000000-0008-0000-0000-00006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03" name="Immagine 6902" descr="http://demaco.consob/ArchiflowWeb/images/indicator.gif">
          <a:extLst>
            <a:ext uri="{FF2B5EF4-FFF2-40B4-BE49-F238E27FC236}">
              <a16:creationId xmlns:a16="http://schemas.microsoft.com/office/drawing/2014/main" id="{00000000-0008-0000-0000-00007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04" name="Immagine 6903" descr="http://demaco.consob/ArchiflowWeb/images/indicator.gif">
          <a:extLst>
            <a:ext uri="{FF2B5EF4-FFF2-40B4-BE49-F238E27FC236}">
              <a16:creationId xmlns:a16="http://schemas.microsoft.com/office/drawing/2014/main" id="{00000000-0008-0000-0000-00007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05" name="Immagine 6904" descr="http://demaco.consob/ArchiflowWeb/images/indicator.gif">
          <a:extLst>
            <a:ext uri="{FF2B5EF4-FFF2-40B4-BE49-F238E27FC236}">
              <a16:creationId xmlns:a16="http://schemas.microsoft.com/office/drawing/2014/main" id="{00000000-0008-0000-0000-00007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06" name="Immagine 6905" descr="http://demaco.consob/ArchiflowWeb/images/indicator.gif">
          <a:extLst>
            <a:ext uri="{FF2B5EF4-FFF2-40B4-BE49-F238E27FC236}">
              <a16:creationId xmlns:a16="http://schemas.microsoft.com/office/drawing/2014/main" id="{00000000-0008-0000-0000-00007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07" name="Immagine 6906" descr="http://demaco.consob/ArchiflowWeb/images/indicator.gif">
          <a:extLst>
            <a:ext uri="{FF2B5EF4-FFF2-40B4-BE49-F238E27FC236}">
              <a16:creationId xmlns:a16="http://schemas.microsoft.com/office/drawing/2014/main" id="{00000000-0008-0000-0000-00007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08" name="Immagine 6907" descr="http://demaco.consob/ArchiflowWeb/images/indicator.gif">
          <a:extLst>
            <a:ext uri="{FF2B5EF4-FFF2-40B4-BE49-F238E27FC236}">
              <a16:creationId xmlns:a16="http://schemas.microsoft.com/office/drawing/2014/main" id="{00000000-0008-0000-0000-00007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09" name="Immagine 6908" descr="http://demaco.consob/ArchiflowWeb/images/indicator.gif">
          <a:extLst>
            <a:ext uri="{FF2B5EF4-FFF2-40B4-BE49-F238E27FC236}">
              <a16:creationId xmlns:a16="http://schemas.microsoft.com/office/drawing/2014/main" id="{00000000-0008-0000-0000-00007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10" name="Immagine 6909" descr="http://demaco.consob/ArchiflowWeb/images/indicator.gif">
          <a:extLst>
            <a:ext uri="{FF2B5EF4-FFF2-40B4-BE49-F238E27FC236}">
              <a16:creationId xmlns:a16="http://schemas.microsoft.com/office/drawing/2014/main" id="{00000000-0008-0000-0000-00007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11" name="Immagine 6910" descr="http://demaco.consob/ArchiflowWeb/images/indicator.gif">
          <a:extLst>
            <a:ext uri="{FF2B5EF4-FFF2-40B4-BE49-F238E27FC236}">
              <a16:creationId xmlns:a16="http://schemas.microsoft.com/office/drawing/2014/main" id="{00000000-0008-0000-0000-00007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12" name="Immagine 6911" descr="http://demaco.consob/ArchiflowWeb/images/indicator.gif">
          <a:extLst>
            <a:ext uri="{FF2B5EF4-FFF2-40B4-BE49-F238E27FC236}">
              <a16:creationId xmlns:a16="http://schemas.microsoft.com/office/drawing/2014/main" id="{00000000-0008-0000-0000-00007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13" name="Immagine 6912" descr="http://demaco.consob/ArchiflowWeb/images/indicator.gif">
          <a:extLst>
            <a:ext uri="{FF2B5EF4-FFF2-40B4-BE49-F238E27FC236}">
              <a16:creationId xmlns:a16="http://schemas.microsoft.com/office/drawing/2014/main" id="{00000000-0008-0000-0000-00007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14" name="Immagine 6913" descr="http://demaco.consob/ArchiflowWeb/images/indicator.gif">
          <a:extLst>
            <a:ext uri="{FF2B5EF4-FFF2-40B4-BE49-F238E27FC236}">
              <a16:creationId xmlns:a16="http://schemas.microsoft.com/office/drawing/2014/main" id="{00000000-0008-0000-0000-00007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15" name="Immagine 6914" descr="http://demaco.consob/ArchiflowWeb/images/indicator.gif">
          <a:extLst>
            <a:ext uri="{FF2B5EF4-FFF2-40B4-BE49-F238E27FC236}">
              <a16:creationId xmlns:a16="http://schemas.microsoft.com/office/drawing/2014/main" id="{00000000-0008-0000-0000-00007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16" name="Immagine 6915" descr="http://demaco.consob/ArchiflowWeb/images/indicator.gif">
          <a:extLst>
            <a:ext uri="{FF2B5EF4-FFF2-40B4-BE49-F238E27FC236}">
              <a16:creationId xmlns:a16="http://schemas.microsoft.com/office/drawing/2014/main" id="{00000000-0008-0000-0000-00007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17" name="Immagine 6916" descr="http://demaco.consob/ArchiflowWeb/images/indicator.gif">
          <a:extLst>
            <a:ext uri="{FF2B5EF4-FFF2-40B4-BE49-F238E27FC236}">
              <a16:creationId xmlns:a16="http://schemas.microsoft.com/office/drawing/2014/main" id="{00000000-0008-0000-0000-00007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18" name="Immagine 6917" descr="http://demaco.consob/ArchiflowWeb/images/indicator.gif">
          <a:extLst>
            <a:ext uri="{FF2B5EF4-FFF2-40B4-BE49-F238E27FC236}">
              <a16:creationId xmlns:a16="http://schemas.microsoft.com/office/drawing/2014/main" id="{00000000-0008-0000-0000-00007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19" name="Immagine 6918" descr="http://demaco.consob/ArchiflowWeb/images/indicator.gif">
          <a:extLst>
            <a:ext uri="{FF2B5EF4-FFF2-40B4-BE49-F238E27FC236}">
              <a16:creationId xmlns:a16="http://schemas.microsoft.com/office/drawing/2014/main" id="{00000000-0008-0000-0000-00008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20" name="Immagine 6919" descr="http://demaco.consob/ArchiflowWeb/images/indicator.gif">
          <a:extLst>
            <a:ext uri="{FF2B5EF4-FFF2-40B4-BE49-F238E27FC236}">
              <a16:creationId xmlns:a16="http://schemas.microsoft.com/office/drawing/2014/main" id="{00000000-0008-0000-0000-00008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21" name="Immagine 6920" descr="http://demaco.consob/ArchiflowWeb/images/indicator.gif">
          <a:extLst>
            <a:ext uri="{FF2B5EF4-FFF2-40B4-BE49-F238E27FC236}">
              <a16:creationId xmlns:a16="http://schemas.microsoft.com/office/drawing/2014/main" id="{00000000-0008-0000-0000-00008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22" name="Immagine 6921" descr="http://demaco.consob/ArchiflowWeb/images/indicator.gif">
          <a:extLst>
            <a:ext uri="{FF2B5EF4-FFF2-40B4-BE49-F238E27FC236}">
              <a16:creationId xmlns:a16="http://schemas.microsoft.com/office/drawing/2014/main" id="{00000000-0008-0000-0000-00008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23" name="Immagine 6922" descr="http://demaco.consob/ArchiflowWeb/images/indicator.gif">
          <a:extLst>
            <a:ext uri="{FF2B5EF4-FFF2-40B4-BE49-F238E27FC236}">
              <a16:creationId xmlns:a16="http://schemas.microsoft.com/office/drawing/2014/main" id="{00000000-0008-0000-0000-00008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24" name="Immagine 6923" descr="http://demaco.consob/ArchiflowWeb/images/indicator.gif">
          <a:extLst>
            <a:ext uri="{FF2B5EF4-FFF2-40B4-BE49-F238E27FC236}">
              <a16:creationId xmlns:a16="http://schemas.microsoft.com/office/drawing/2014/main" id="{00000000-0008-0000-0000-00008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25" name="Immagine 6924" descr="http://demaco.consob/ArchiflowWeb/images/indicator.gif">
          <a:extLst>
            <a:ext uri="{FF2B5EF4-FFF2-40B4-BE49-F238E27FC236}">
              <a16:creationId xmlns:a16="http://schemas.microsoft.com/office/drawing/2014/main" id="{00000000-0008-0000-0000-00008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26" name="Immagine 6925" descr="http://demaco.consob/ArchiflowWeb/images/indicator.gif">
          <a:extLst>
            <a:ext uri="{FF2B5EF4-FFF2-40B4-BE49-F238E27FC236}">
              <a16:creationId xmlns:a16="http://schemas.microsoft.com/office/drawing/2014/main" id="{00000000-0008-0000-0000-00008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27" name="Immagine 6926" descr="http://demaco.consob/ArchiflowWeb/images/indicator.gif">
          <a:extLst>
            <a:ext uri="{FF2B5EF4-FFF2-40B4-BE49-F238E27FC236}">
              <a16:creationId xmlns:a16="http://schemas.microsoft.com/office/drawing/2014/main" id="{00000000-0008-0000-0000-00008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28" name="Immagine 6927" descr="http://demaco.consob/ArchiflowWeb/images/indicator.gif">
          <a:extLst>
            <a:ext uri="{FF2B5EF4-FFF2-40B4-BE49-F238E27FC236}">
              <a16:creationId xmlns:a16="http://schemas.microsoft.com/office/drawing/2014/main" id="{00000000-0008-0000-0000-00008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29" name="Immagine 6928" descr="http://demaco.consob/ArchiflowWeb/images/indicator.gif">
          <a:extLst>
            <a:ext uri="{FF2B5EF4-FFF2-40B4-BE49-F238E27FC236}">
              <a16:creationId xmlns:a16="http://schemas.microsoft.com/office/drawing/2014/main" id="{00000000-0008-0000-0000-00008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0" name="Immagine 6929" descr="http://demaco.consob/ArchiflowWeb/images/indicator.gif">
          <a:extLst>
            <a:ext uri="{FF2B5EF4-FFF2-40B4-BE49-F238E27FC236}">
              <a16:creationId xmlns:a16="http://schemas.microsoft.com/office/drawing/2014/main" id="{00000000-0008-0000-0000-00008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31" name="Immagine 6930" descr="http://demaco.consob/ArchiflowWeb/images/indicator.gif">
          <a:extLst>
            <a:ext uri="{FF2B5EF4-FFF2-40B4-BE49-F238E27FC236}">
              <a16:creationId xmlns:a16="http://schemas.microsoft.com/office/drawing/2014/main" id="{00000000-0008-0000-0000-00008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2" name="Immagine 6931" descr="http://demaco.consob/ArchiflowWeb/images/indicator.gif">
          <a:extLst>
            <a:ext uri="{FF2B5EF4-FFF2-40B4-BE49-F238E27FC236}">
              <a16:creationId xmlns:a16="http://schemas.microsoft.com/office/drawing/2014/main" id="{00000000-0008-0000-0000-00008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3" name="Immagine 6932" descr="http://demaco.consob/ArchiflowWeb/images/indicator.gif">
          <a:extLst>
            <a:ext uri="{FF2B5EF4-FFF2-40B4-BE49-F238E27FC236}">
              <a16:creationId xmlns:a16="http://schemas.microsoft.com/office/drawing/2014/main" id="{00000000-0008-0000-0000-00008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4" name="Immagine 6933" descr="http://demaco.consob/ArchiflowWeb/images/indicator.gif">
          <a:extLst>
            <a:ext uri="{FF2B5EF4-FFF2-40B4-BE49-F238E27FC236}">
              <a16:creationId xmlns:a16="http://schemas.microsoft.com/office/drawing/2014/main" id="{00000000-0008-0000-0000-00008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5" name="Immagine 6934" descr="http://demaco.consob/ArchiflowWeb/images/indicator.gif">
          <a:extLst>
            <a:ext uri="{FF2B5EF4-FFF2-40B4-BE49-F238E27FC236}">
              <a16:creationId xmlns:a16="http://schemas.microsoft.com/office/drawing/2014/main" id="{00000000-0008-0000-0000-00009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6" name="Immagine 6935" descr="http://demaco.consob/ArchiflowWeb/images/indicator.gif">
          <a:extLst>
            <a:ext uri="{FF2B5EF4-FFF2-40B4-BE49-F238E27FC236}">
              <a16:creationId xmlns:a16="http://schemas.microsoft.com/office/drawing/2014/main" id="{00000000-0008-0000-0000-00009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7" name="Immagine 6936" descr="http://demaco.consob/ArchiflowWeb/images/indicator.gif">
          <a:extLst>
            <a:ext uri="{FF2B5EF4-FFF2-40B4-BE49-F238E27FC236}">
              <a16:creationId xmlns:a16="http://schemas.microsoft.com/office/drawing/2014/main" id="{00000000-0008-0000-0000-00009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8" name="Immagine 6937" descr="http://demaco.consob/ArchiflowWeb/images/indicator.gif">
          <a:extLst>
            <a:ext uri="{FF2B5EF4-FFF2-40B4-BE49-F238E27FC236}">
              <a16:creationId xmlns:a16="http://schemas.microsoft.com/office/drawing/2014/main" id="{00000000-0008-0000-0000-00009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39" name="Immagine 6938" descr="http://demaco.consob/ArchiflowWeb/images/indicator.gif">
          <a:extLst>
            <a:ext uri="{FF2B5EF4-FFF2-40B4-BE49-F238E27FC236}">
              <a16:creationId xmlns:a16="http://schemas.microsoft.com/office/drawing/2014/main" id="{00000000-0008-0000-0000-00009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0" name="Immagine 6939" descr="http://demaco.consob/ArchiflowWeb/images/indicator.gif">
          <a:extLst>
            <a:ext uri="{FF2B5EF4-FFF2-40B4-BE49-F238E27FC236}">
              <a16:creationId xmlns:a16="http://schemas.microsoft.com/office/drawing/2014/main" id="{00000000-0008-0000-0000-00009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1" name="Immagine 6940" descr="http://demaco.consob/ArchiflowWeb/images/indicator.gif">
          <a:extLst>
            <a:ext uri="{FF2B5EF4-FFF2-40B4-BE49-F238E27FC236}">
              <a16:creationId xmlns:a16="http://schemas.microsoft.com/office/drawing/2014/main" id="{00000000-0008-0000-0000-00009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2" name="Immagine 6941" descr="http://demaco.consob/ArchiflowWeb/images/indicator.gif">
          <a:extLst>
            <a:ext uri="{FF2B5EF4-FFF2-40B4-BE49-F238E27FC236}">
              <a16:creationId xmlns:a16="http://schemas.microsoft.com/office/drawing/2014/main" id="{00000000-0008-0000-0000-00009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3" name="Immagine 6942" descr="http://demaco.consob/ArchiflowWeb/images/indicator.gif">
          <a:extLst>
            <a:ext uri="{FF2B5EF4-FFF2-40B4-BE49-F238E27FC236}">
              <a16:creationId xmlns:a16="http://schemas.microsoft.com/office/drawing/2014/main" id="{00000000-0008-0000-0000-00009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4" name="Immagine 6943" descr="http://demaco.consob/ArchiflowWeb/images/indicator.gif">
          <a:extLst>
            <a:ext uri="{FF2B5EF4-FFF2-40B4-BE49-F238E27FC236}">
              <a16:creationId xmlns:a16="http://schemas.microsoft.com/office/drawing/2014/main" id="{00000000-0008-0000-0000-00009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5" name="Immagine 6944" descr="http://demaco.consob/ArchiflowWeb/images/indicator.gif">
          <a:extLst>
            <a:ext uri="{FF2B5EF4-FFF2-40B4-BE49-F238E27FC236}">
              <a16:creationId xmlns:a16="http://schemas.microsoft.com/office/drawing/2014/main" id="{00000000-0008-0000-0000-00009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6" name="Immagine 6945" descr="http://demaco.consob/ArchiflowWeb/images/indicator.gif">
          <a:extLst>
            <a:ext uri="{FF2B5EF4-FFF2-40B4-BE49-F238E27FC236}">
              <a16:creationId xmlns:a16="http://schemas.microsoft.com/office/drawing/2014/main" id="{00000000-0008-0000-0000-00009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7" name="Immagine 6946" descr="http://demaco.consob/ArchiflowWeb/images/indicator.gif">
          <a:extLst>
            <a:ext uri="{FF2B5EF4-FFF2-40B4-BE49-F238E27FC236}">
              <a16:creationId xmlns:a16="http://schemas.microsoft.com/office/drawing/2014/main" id="{00000000-0008-0000-0000-00009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8" name="Immagine 6947" descr="http://demaco.consob/ArchiflowWeb/images/indicator.gif">
          <a:extLst>
            <a:ext uri="{FF2B5EF4-FFF2-40B4-BE49-F238E27FC236}">
              <a16:creationId xmlns:a16="http://schemas.microsoft.com/office/drawing/2014/main" id="{00000000-0008-0000-0000-00009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49" name="Immagine 6948" descr="http://demaco.consob/ArchiflowWeb/images/indicator.gif">
          <a:extLst>
            <a:ext uri="{FF2B5EF4-FFF2-40B4-BE49-F238E27FC236}">
              <a16:creationId xmlns:a16="http://schemas.microsoft.com/office/drawing/2014/main" id="{00000000-0008-0000-0000-00009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50" name="Immagine 6949" descr="http://demaco.consob/ArchiflowWeb/images/indicator.gif">
          <a:extLst>
            <a:ext uri="{FF2B5EF4-FFF2-40B4-BE49-F238E27FC236}">
              <a16:creationId xmlns:a16="http://schemas.microsoft.com/office/drawing/2014/main" id="{00000000-0008-0000-0000-00009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51" name="Immagine 6950" descr="http://demaco.consob/ArchiflowWeb/images/indicator.gif">
          <a:extLst>
            <a:ext uri="{FF2B5EF4-FFF2-40B4-BE49-F238E27FC236}">
              <a16:creationId xmlns:a16="http://schemas.microsoft.com/office/drawing/2014/main" id="{00000000-0008-0000-0000-0000A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52" name="Immagine 6951" descr="http://demaco.consob/ArchiflowWeb/images/indicator.gif">
          <a:extLst>
            <a:ext uri="{FF2B5EF4-FFF2-40B4-BE49-F238E27FC236}">
              <a16:creationId xmlns:a16="http://schemas.microsoft.com/office/drawing/2014/main" id="{00000000-0008-0000-0000-0000A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53" name="Immagine 6952" descr="http://demaco.consob/ArchiflowWeb/images/indicator.gif">
          <a:extLst>
            <a:ext uri="{FF2B5EF4-FFF2-40B4-BE49-F238E27FC236}">
              <a16:creationId xmlns:a16="http://schemas.microsoft.com/office/drawing/2014/main" id="{00000000-0008-0000-0000-0000A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54" name="Immagine 6953" descr="http://demaco.consob/ArchiflowWeb/images/indicator.gif">
          <a:extLst>
            <a:ext uri="{FF2B5EF4-FFF2-40B4-BE49-F238E27FC236}">
              <a16:creationId xmlns:a16="http://schemas.microsoft.com/office/drawing/2014/main" id="{00000000-0008-0000-0000-0000A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55" name="Immagine 6954" descr="http://demaco.consob/ArchiflowWeb/images/indicator.gif">
          <a:extLst>
            <a:ext uri="{FF2B5EF4-FFF2-40B4-BE49-F238E27FC236}">
              <a16:creationId xmlns:a16="http://schemas.microsoft.com/office/drawing/2014/main" id="{00000000-0008-0000-0000-0000A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56" name="Immagine 6955" descr="http://demaco.consob/ArchiflowWeb/images/indicator.gif">
          <a:extLst>
            <a:ext uri="{FF2B5EF4-FFF2-40B4-BE49-F238E27FC236}">
              <a16:creationId xmlns:a16="http://schemas.microsoft.com/office/drawing/2014/main" id="{00000000-0008-0000-0000-0000A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57" name="Immagine 6956" descr="http://demaco.consob/ArchiflowWeb/images/indicator.gif">
          <a:extLst>
            <a:ext uri="{FF2B5EF4-FFF2-40B4-BE49-F238E27FC236}">
              <a16:creationId xmlns:a16="http://schemas.microsoft.com/office/drawing/2014/main" id="{00000000-0008-0000-0000-0000A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58" name="Immagine 6957" descr="http://demaco.consob/ArchiflowWeb/images/indicator.gif">
          <a:extLst>
            <a:ext uri="{FF2B5EF4-FFF2-40B4-BE49-F238E27FC236}">
              <a16:creationId xmlns:a16="http://schemas.microsoft.com/office/drawing/2014/main" id="{00000000-0008-0000-0000-0000A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59" name="Immagine 6958" descr="http://demaco.consob/ArchiflowWeb/images/indicator.gif">
          <a:extLst>
            <a:ext uri="{FF2B5EF4-FFF2-40B4-BE49-F238E27FC236}">
              <a16:creationId xmlns:a16="http://schemas.microsoft.com/office/drawing/2014/main" id="{00000000-0008-0000-0000-0000A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60" name="Immagine 6959" descr="http://demaco.consob/ArchiflowWeb/images/indicator.gif">
          <a:extLst>
            <a:ext uri="{FF2B5EF4-FFF2-40B4-BE49-F238E27FC236}">
              <a16:creationId xmlns:a16="http://schemas.microsoft.com/office/drawing/2014/main" id="{00000000-0008-0000-0000-0000A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61" name="Immagine 6960" descr="http://demaco.consob/ArchiflowWeb/images/indicator.gif">
          <a:extLst>
            <a:ext uri="{FF2B5EF4-FFF2-40B4-BE49-F238E27FC236}">
              <a16:creationId xmlns:a16="http://schemas.microsoft.com/office/drawing/2014/main" id="{00000000-0008-0000-0000-0000A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62" name="Immagine 6961" descr="http://demaco.consob/ArchiflowWeb/images/indicator.gif">
          <a:extLst>
            <a:ext uri="{FF2B5EF4-FFF2-40B4-BE49-F238E27FC236}">
              <a16:creationId xmlns:a16="http://schemas.microsoft.com/office/drawing/2014/main" id="{00000000-0008-0000-0000-0000A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63" name="Immagine 6962" descr="http://demaco.consob/ArchiflowWeb/images/indicator.gif">
          <a:extLst>
            <a:ext uri="{FF2B5EF4-FFF2-40B4-BE49-F238E27FC236}">
              <a16:creationId xmlns:a16="http://schemas.microsoft.com/office/drawing/2014/main" id="{00000000-0008-0000-0000-0000A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64" name="Immagine 6963" descr="http://demaco.consob/ArchiflowWeb/images/indicator.gif">
          <a:extLst>
            <a:ext uri="{FF2B5EF4-FFF2-40B4-BE49-F238E27FC236}">
              <a16:creationId xmlns:a16="http://schemas.microsoft.com/office/drawing/2014/main" id="{00000000-0008-0000-0000-0000A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65" name="Immagine 6964" descr="http://demaco.consob/ArchiflowWeb/images/indicator.gif">
          <a:extLst>
            <a:ext uri="{FF2B5EF4-FFF2-40B4-BE49-F238E27FC236}">
              <a16:creationId xmlns:a16="http://schemas.microsoft.com/office/drawing/2014/main" id="{00000000-0008-0000-0000-0000A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66" name="Immagine 6965" descr="http://demaco.consob/ArchiflowWeb/images/indicator.gif">
          <a:extLst>
            <a:ext uri="{FF2B5EF4-FFF2-40B4-BE49-F238E27FC236}">
              <a16:creationId xmlns:a16="http://schemas.microsoft.com/office/drawing/2014/main" id="{00000000-0008-0000-0000-0000A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67" name="Immagine 6966" descr="http://demaco.consob/ArchiflowWeb/images/indicator.gif">
          <a:extLst>
            <a:ext uri="{FF2B5EF4-FFF2-40B4-BE49-F238E27FC236}">
              <a16:creationId xmlns:a16="http://schemas.microsoft.com/office/drawing/2014/main" id="{00000000-0008-0000-0000-0000B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68" name="Immagine 6967" descr="http://demaco.consob/ArchiflowWeb/images/indicator.gif">
          <a:extLst>
            <a:ext uri="{FF2B5EF4-FFF2-40B4-BE49-F238E27FC236}">
              <a16:creationId xmlns:a16="http://schemas.microsoft.com/office/drawing/2014/main" id="{00000000-0008-0000-0000-0000B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69" name="Immagine 6968" descr="http://demaco.consob/ArchiflowWeb/images/indicator.gif">
          <a:extLst>
            <a:ext uri="{FF2B5EF4-FFF2-40B4-BE49-F238E27FC236}">
              <a16:creationId xmlns:a16="http://schemas.microsoft.com/office/drawing/2014/main" id="{00000000-0008-0000-0000-0000B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70" name="Immagine 6969" descr="http://demaco.consob/ArchiflowWeb/images/indicator.gif">
          <a:extLst>
            <a:ext uri="{FF2B5EF4-FFF2-40B4-BE49-F238E27FC236}">
              <a16:creationId xmlns:a16="http://schemas.microsoft.com/office/drawing/2014/main" id="{00000000-0008-0000-0000-0000B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71" name="Immagine 6970" descr="http://demaco.consob/ArchiflowWeb/images/indicator.gif">
          <a:extLst>
            <a:ext uri="{FF2B5EF4-FFF2-40B4-BE49-F238E27FC236}">
              <a16:creationId xmlns:a16="http://schemas.microsoft.com/office/drawing/2014/main" id="{00000000-0008-0000-0000-0000B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72" name="Immagine 6971" descr="http://demaco.consob/ArchiflowWeb/images/indicator.gif">
          <a:extLst>
            <a:ext uri="{FF2B5EF4-FFF2-40B4-BE49-F238E27FC236}">
              <a16:creationId xmlns:a16="http://schemas.microsoft.com/office/drawing/2014/main" id="{00000000-0008-0000-0000-0000B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73" name="Immagine 6972" descr="http://demaco.consob/ArchiflowWeb/images/indicator.gif">
          <a:extLst>
            <a:ext uri="{FF2B5EF4-FFF2-40B4-BE49-F238E27FC236}">
              <a16:creationId xmlns:a16="http://schemas.microsoft.com/office/drawing/2014/main" id="{00000000-0008-0000-0000-0000B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74" name="Immagine 6973" descr="http://demaco.consob/ArchiflowWeb/images/indicator.gif">
          <a:extLst>
            <a:ext uri="{FF2B5EF4-FFF2-40B4-BE49-F238E27FC236}">
              <a16:creationId xmlns:a16="http://schemas.microsoft.com/office/drawing/2014/main" id="{00000000-0008-0000-0000-0000B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75" name="Immagine 6974" descr="http://demaco.consob/ArchiflowWeb/images/indicator.gif">
          <a:extLst>
            <a:ext uri="{FF2B5EF4-FFF2-40B4-BE49-F238E27FC236}">
              <a16:creationId xmlns:a16="http://schemas.microsoft.com/office/drawing/2014/main" id="{00000000-0008-0000-0000-0000B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76" name="Immagine 6975" descr="http://demaco.consob/ArchiflowWeb/images/indicator.gif">
          <a:extLst>
            <a:ext uri="{FF2B5EF4-FFF2-40B4-BE49-F238E27FC236}">
              <a16:creationId xmlns:a16="http://schemas.microsoft.com/office/drawing/2014/main" id="{00000000-0008-0000-0000-0000B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77" name="Immagine 6976" descr="http://demaco.consob/ArchiflowWeb/images/indicator.gif">
          <a:extLst>
            <a:ext uri="{FF2B5EF4-FFF2-40B4-BE49-F238E27FC236}">
              <a16:creationId xmlns:a16="http://schemas.microsoft.com/office/drawing/2014/main" id="{00000000-0008-0000-0000-0000B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78" name="Immagine 6977" descr="http://demaco.consob/ArchiflowWeb/images/indicator.gif">
          <a:extLst>
            <a:ext uri="{FF2B5EF4-FFF2-40B4-BE49-F238E27FC236}">
              <a16:creationId xmlns:a16="http://schemas.microsoft.com/office/drawing/2014/main" id="{00000000-0008-0000-0000-0000B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79" name="Immagine 6978" descr="http://demaco.consob/ArchiflowWeb/images/indicator.gif">
          <a:extLst>
            <a:ext uri="{FF2B5EF4-FFF2-40B4-BE49-F238E27FC236}">
              <a16:creationId xmlns:a16="http://schemas.microsoft.com/office/drawing/2014/main" id="{00000000-0008-0000-0000-0000B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80" name="Immagine 6979" descr="http://demaco.consob/ArchiflowWeb/images/indicator.gif">
          <a:extLst>
            <a:ext uri="{FF2B5EF4-FFF2-40B4-BE49-F238E27FC236}">
              <a16:creationId xmlns:a16="http://schemas.microsoft.com/office/drawing/2014/main" id="{00000000-0008-0000-0000-0000B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81" name="Immagine 6980" descr="http://demaco.consob/ArchiflowWeb/images/indicator.gif">
          <a:extLst>
            <a:ext uri="{FF2B5EF4-FFF2-40B4-BE49-F238E27FC236}">
              <a16:creationId xmlns:a16="http://schemas.microsoft.com/office/drawing/2014/main" id="{00000000-0008-0000-0000-0000B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82" name="Immagine 6981" descr="http://demaco.consob/ArchiflowWeb/images/indicator.gif">
          <a:extLst>
            <a:ext uri="{FF2B5EF4-FFF2-40B4-BE49-F238E27FC236}">
              <a16:creationId xmlns:a16="http://schemas.microsoft.com/office/drawing/2014/main" id="{00000000-0008-0000-0000-0000B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83" name="Immagine 6982" descr="http://demaco.consob/ArchiflowWeb/images/indicator.gif">
          <a:extLst>
            <a:ext uri="{FF2B5EF4-FFF2-40B4-BE49-F238E27FC236}">
              <a16:creationId xmlns:a16="http://schemas.microsoft.com/office/drawing/2014/main" id="{00000000-0008-0000-0000-0000C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84" name="Immagine 6983" descr="http://demaco.consob/ArchiflowWeb/images/indicator.gif">
          <a:extLst>
            <a:ext uri="{FF2B5EF4-FFF2-40B4-BE49-F238E27FC236}">
              <a16:creationId xmlns:a16="http://schemas.microsoft.com/office/drawing/2014/main" id="{00000000-0008-0000-0000-0000C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85" name="Immagine 6984" descr="http://demaco.consob/ArchiflowWeb/images/indicator.gif">
          <a:extLst>
            <a:ext uri="{FF2B5EF4-FFF2-40B4-BE49-F238E27FC236}">
              <a16:creationId xmlns:a16="http://schemas.microsoft.com/office/drawing/2014/main" id="{00000000-0008-0000-0000-0000C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86" name="Immagine 6985" descr="http://demaco.consob/ArchiflowWeb/images/indicator.gif">
          <a:extLst>
            <a:ext uri="{FF2B5EF4-FFF2-40B4-BE49-F238E27FC236}">
              <a16:creationId xmlns:a16="http://schemas.microsoft.com/office/drawing/2014/main" id="{00000000-0008-0000-0000-0000C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87" name="Immagine 6986" descr="http://demaco.consob/ArchiflowWeb/images/indicator.gif">
          <a:extLst>
            <a:ext uri="{FF2B5EF4-FFF2-40B4-BE49-F238E27FC236}">
              <a16:creationId xmlns:a16="http://schemas.microsoft.com/office/drawing/2014/main" id="{00000000-0008-0000-0000-0000C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88" name="Immagine 6987" descr="http://demaco.consob/ArchiflowWeb/images/indicator.gif">
          <a:extLst>
            <a:ext uri="{FF2B5EF4-FFF2-40B4-BE49-F238E27FC236}">
              <a16:creationId xmlns:a16="http://schemas.microsoft.com/office/drawing/2014/main" id="{00000000-0008-0000-0000-0000C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89" name="Immagine 6988" descr="http://demaco.consob/ArchiflowWeb/images/indicator.gif">
          <a:extLst>
            <a:ext uri="{FF2B5EF4-FFF2-40B4-BE49-F238E27FC236}">
              <a16:creationId xmlns:a16="http://schemas.microsoft.com/office/drawing/2014/main" id="{00000000-0008-0000-0000-0000C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90" name="Immagine 6989" descr="http://demaco.consob/ArchiflowWeb/images/indicator.gif">
          <a:extLst>
            <a:ext uri="{FF2B5EF4-FFF2-40B4-BE49-F238E27FC236}">
              <a16:creationId xmlns:a16="http://schemas.microsoft.com/office/drawing/2014/main" id="{00000000-0008-0000-0000-0000C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91" name="Immagine 6990" descr="http://demaco.consob/ArchiflowWeb/images/indicator.gif">
          <a:extLst>
            <a:ext uri="{FF2B5EF4-FFF2-40B4-BE49-F238E27FC236}">
              <a16:creationId xmlns:a16="http://schemas.microsoft.com/office/drawing/2014/main" id="{00000000-0008-0000-0000-0000C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92" name="Immagine 6991" descr="http://demaco.consob/ArchiflowWeb/images/indicator.gif">
          <a:extLst>
            <a:ext uri="{FF2B5EF4-FFF2-40B4-BE49-F238E27FC236}">
              <a16:creationId xmlns:a16="http://schemas.microsoft.com/office/drawing/2014/main" id="{00000000-0008-0000-0000-0000C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93" name="Immagine 6992" descr="http://demaco.consob/ArchiflowWeb/images/indicator.gif">
          <a:extLst>
            <a:ext uri="{FF2B5EF4-FFF2-40B4-BE49-F238E27FC236}">
              <a16:creationId xmlns:a16="http://schemas.microsoft.com/office/drawing/2014/main" id="{00000000-0008-0000-0000-0000C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94" name="Immagine 6993" descr="http://demaco.consob/ArchiflowWeb/images/indicator.gif">
          <a:extLst>
            <a:ext uri="{FF2B5EF4-FFF2-40B4-BE49-F238E27FC236}">
              <a16:creationId xmlns:a16="http://schemas.microsoft.com/office/drawing/2014/main" id="{00000000-0008-0000-0000-0000C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95" name="Immagine 6994" descr="http://demaco.consob/ArchiflowWeb/images/indicator.gif">
          <a:extLst>
            <a:ext uri="{FF2B5EF4-FFF2-40B4-BE49-F238E27FC236}">
              <a16:creationId xmlns:a16="http://schemas.microsoft.com/office/drawing/2014/main" id="{00000000-0008-0000-0000-0000C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96" name="Immagine 6995" descr="http://demaco.consob/ArchiflowWeb/images/indicator.gif">
          <a:extLst>
            <a:ext uri="{FF2B5EF4-FFF2-40B4-BE49-F238E27FC236}">
              <a16:creationId xmlns:a16="http://schemas.microsoft.com/office/drawing/2014/main" id="{00000000-0008-0000-0000-0000C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97" name="Immagine 6996" descr="http://demaco.consob/ArchiflowWeb/images/indicator.gif">
          <a:extLst>
            <a:ext uri="{FF2B5EF4-FFF2-40B4-BE49-F238E27FC236}">
              <a16:creationId xmlns:a16="http://schemas.microsoft.com/office/drawing/2014/main" id="{00000000-0008-0000-0000-0000C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6998" name="Immagine 6997" descr="http://demaco.consob/ArchiflowWeb/images/indicator.gif">
          <a:extLst>
            <a:ext uri="{FF2B5EF4-FFF2-40B4-BE49-F238E27FC236}">
              <a16:creationId xmlns:a16="http://schemas.microsoft.com/office/drawing/2014/main" id="{00000000-0008-0000-0000-0000C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6999" name="Immagine 6998" descr="http://demaco.consob/ArchiflowWeb/images/indicator.gif">
          <a:extLst>
            <a:ext uri="{FF2B5EF4-FFF2-40B4-BE49-F238E27FC236}">
              <a16:creationId xmlns:a16="http://schemas.microsoft.com/office/drawing/2014/main" id="{00000000-0008-0000-0000-0000D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00" name="Immagine 6999" descr="http://demaco.consob/ArchiflowWeb/images/indicator.gif">
          <a:extLst>
            <a:ext uri="{FF2B5EF4-FFF2-40B4-BE49-F238E27FC236}">
              <a16:creationId xmlns:a16="http://schemas.microsoft.com/office/drawing/2014/main" id="{00000000-0008-0000-0000-0000D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01" name="Immagine 7000" descr="http://demaco.consob/ArchiflowWeb/images/indicator.gif">
          <a:extLst>
            <a:ext uri="{FF2B5EF4-FFF2-40B4-BE49-F238E27FC236}">
              <a16:creationId xmlns:a16="http://schemas.microsoft.com/office/drawing/2014/main" id="{00000000-0008-0000-0000-0000D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02" name="Immagine 7001" descr="http://demaco.consob/ArchiflowWeb/images/indicator.gif">
          <a:extLst>
            <a:ext uri="{FF2B5EF4-FFF2-40B4-BE49-F238E27FC236}">
              <a16:creationId xmlns:a16="http://schemas.microsoft.com/office/drawing/2014/main" id="{00000000-0008-0000-0000-0000D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03" name="Immagine 7002" descr="http://demaco.consob/ArchiflowWeb/images/indicator.gif">
          <a:extLst>
            <a:ext uri="{FF2B5EF4-FFF2-40B4-BE49-F238E27FC236}">
              <a16:creationId xmlns:a16="http://schemas.microsoft.com/office/drawing/2014/main" id="{00000000-0008-0000-0000-0000D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04" name="Immagine 7003" descr="http://demaco.consob/ArchiflowWeb/images/indicator.gif">
          <a:extLst>
            <a:ext uri="{FF2B5EF4-FFF2-40B4-BE49-F238E27FC236}">
              <a16:creationId xmlns:a16="http://schemas.microsoft.com/office/drawing/2014/main" id="{00000000-0008-0000-0000-0000D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05" name="Immagine 7004" descr="http://demaco.consob/ArchiflowWeb/images/indicator.gif">
          <a:extLst>
            <a:ext uri="{FF2B5EF4-FFF2-40B4-BE49-F238E27FC236}">
              <a16:creationId xmlns:a16="http://schemas.microsoft.com/office/drawing/2014/main" id="{00000000-0008-0000-0000-0000D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06" name="Immagine 7005" descr="http://demaco.consob/ArchiflowWeb/images/indicator.gif">
          <a:extLst>
            <a:ext uri="{FF2B5EF4-FFF2-40B4-BE49-F238E27FC236}">
              <a16:creationId xmlns:a16="http://schemas.microsoft.com/office/drawing/2014/main" id="{00000000-0008-0000-0000-0000D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07" name="Immagine 7006" descr="http://demaco.consob/ArchiflowWeb/images/indicator.gif">
          <a:extLst>
            <a:ext uri="{FF2B5EF4-FFF2-40B4-BE49-F238E27FC236}">
              <a16:creationId xmlns:a16="http://schemas.microsoft.com/office/drawing/2014/main" id="{00000000-0008-0000-0000-0000D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08" name="Immagine 7007" descr="http://demaco.consob/ArchiflowWeb/images/indicator.gif">
          <a:extLst>
            <a:ext uri="{FF2B5EF4-FFF2-40B4-BE49-F238E27FC236}">
              <a16:creationId xmlns:a16="http://schemas.microsoft.com/office/drawing/2014/main" id="{00000000-0008-0000-0000-0000D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09" name="Immagine 7008" descr="http://demaco.consob/ArchiflowWeb/images/indicator.gif">
          <a:extLst>
            <a:ext uri="{FF2B5EF4-FFF2-40B4-BE49-F238E27FC236}">
              <a16:creationId xmlns:a16="http://schemas.microsoft.com/office/drawing/2014/main" id="{00000000-0008-0000-0000-0000D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10" name="Immagine 7009" descr="http://demaco.consob/ArchiflowWeb/images/indicator.gif">
          <a:extLst>
            <a:ext uri="{FF2B5EF4-FFF2-40B4-BE49-F238E27FC236}">
              <a16:creationId xmlns:a16="http://schemas.microsoft.com/office/drawing/2014/main" id="{00000000-0008-0000-0000-0000D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11" name="Immagine 7010" descr="http://demaco.consob/ArchiflowWeb/images/indicator.gif">
          <a:extLst>
            <a:ext uri="{FF2B5EF4-FFF2-40B4-BE49-F238E27FC236}">
              <a16:creationId xmlns:a16="http://schemas.microsoft.com/office/drawing/2014/main" id="{00000000-0008-0000-0000-0000D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12" name="Immagine 7011" descr="http://demaco.consob/ArchiflowWeb/images/indicator.gif">
          <a:extLst>
            <a:ext uri="{FF2B5EF4-FFF2-40B4-BE49-F238E27FC236}">
              <a16:creationId xmlns:a16="http://schemas.microsoft.com/office/drawing/2014/main" id="{00000000-0008-0000-0000-0000D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13" name="Immagine 7012" descr="http://demaco.consob/ArchiflowWeb/images/indicator.gif">
          <a:extLst>
            <a:ext uri="{FF2B5EF4-FFF2-40B4-BE49-F238E27FC236}">
              <a16:creationId xmlns:a16="http://schemas.microsoft.com/office/drawing/2014/main" id="{00000000-0008-0000-0000-0000D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14" name="Immagine 7013" descr="http://demaco.consob/ArchiflowWeb/images/indicator.gif">
          <a:extLst>
            <a:ext uri="{FF2B5EF4-FFF2-40B4-BE49-F238E27FC236}">
              <a16:creationId xmlns:a16="http://schemas.microsoft.com/office/drawing/2014/main" id="{00000000-0008-0000-0000-0000D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15" name="Immagine 7014" descr="http://demaco.consob/ArchiflowWeb/images/indicator.gif">
          <a:extLst>
            <a:ext uri="{FF2B5EF4-FFF2-40B4-BE49-F238E27FC236}">
              <a16:creationId xmlns:a16="http://schemas.microsoft.com/office/drawing/2014/main" id="{00000000-0008-0000-0000-0000E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16" name="Immagine 7015" descr="http://demaco.consob/ArchiflowWeb/images/indicator.gif">
          <a:extLst>
            <a:ext uri="{FF2B5EF4-FFF2-40B4-BE49-F238E27FC236}">
              <a16:creationId xmlns:a16="http://schemas.microsoft.com/office/drawing/2014/main" id="{00000000-0008-0000-0000-0000E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17" name="Immagine 7016" descr="http://demaco.consob/ArchiflowWeb/images/indicator.gif">
          <a:extLst>
            <a:ext uri="{FF2B5EF4-FFF2-40B4-BE49-F238E27FC236}">
              <a16:creationId xmlns:a16="http://schemas.microsoft.com/office/drawing/2014/main" id="{00000000-0008-0000-0000-0000E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18" name="Immagine 7017" descr="http://demaco.consob/ArchiflowWeb/images/indicator.gif">
          <a:extLst>
            <a:ext uri="{FF2B5EF4-FFF2-40B4-BE49-F238E27FC236}">
              <a16:creationId xmlns:a16="http://schemas.microsoft.com/office/drawing/2014/main" id="{00000000-0008-0000-0000-0000E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19" name="Immagine 7018" descr="http://demaco.consob/ArchiflowWeb/images/indicator.gif">
          <a:extLst>
            <a:ext uri="{FF2B5EF4-FFF2-40B4-BE49-F238E27FC236}">
              <a16:creationId xmlns:a16="http://schemas.microsoft.com/office/drawing/2014/main" id="{00000000-0008-0000-0000-0000E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20" name="Immagine 7019" descr="http://demaco.consob/ArchiflowWeb/images/indicator.gif">
          <a:extLst>
            <a:ext uri="{FF2B5EF4-FFF2-40B4-BE49-F238E27FC236}">
              <a16:creationId xmlns:a16="http://schemas.microsoft.com/office/drawing/2014/main" id="{00000000-0008-0000-0000-0000E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21" name="Immagine 7020" descr="http://demaco.consob/ArchiflowWeb/images/indicator.gif">
          <a:extLst>
            <a:ext uri="{FF2B5EF4-FFF2-40B4-BE49-F238E27FC236}">
              <a16:creationId xmlns:a16="http://schemas.microsoft.com/office/drawing/2014/main" id="{00000000-0008-0000-0000-0000E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22" name="Immagine 7021" descr="http://demaco.consob/ArchiflowWeb/images/indicator.gif">
          <a:extLst>
            <a:ext uri="{FF2B5EF4-FFF2-40B4-BE49-F238E27FC236}">
              <a16:creationId xmlns:a16="http://schemas.microsoft.com/office/drawing/2014/main" id="{00000000-0008-0000-0000-0000E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23" name="Immagine 7022" descr="http://demaco.consob/ArchiflowWeb/images/indicator.gif">
          <a:extLst>
            <a:ext uri="{FF2B5EF4-FFF2-40B4-BE49-F238E27FC236}">
              <a16:creationId xmlns:a16="http://schemas.microsoft.com/office/drawing/2014/main" id="{00000000-0008-0000-0000-0000E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24" name="Immagine 7023" descr="http://demaco.consob/ArchiflowWeb/images/indicator.gif">
          <a:extLst>
            <a:ext uri="{FF2B5EF4-FFF2-40B4-BE49-F238E27FC236}">
              <a16:creationId xmlns:a16="http://schemas.microsoft.com/office/drawing/2014/main" id="{00000000-0008-0000-0000-0000E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25" name="Immagine 7024" descr="http://demaco.consob/ArchiflowWeb/images/indicator.gif">
          <a:extLst>
            <a:ext uri="{FF2B5EF4-FFF2-40B4-BE49-F238E27FC236}">
              <a16:creationId xmlns:a16="http://schemas.microsoft.com/office/drawing/2014/main" id="{00000000-0008-0000-0000-0000E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26" name="Immagine 7025" descr="http://demaco.consob/ArchiflowWeb/images/indicator.gif">
          <a:extLst>
            <a:ext uri="{FF2B5EF4-FFF2-40B4-BE49-F238E27FC236}">
              <a16:creationId xmlns:a16="http://schemas.microsoft.com/office/drawing/2014/main" id="{00000000-0008-0000-0000-0000E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27" name="Immagine 7026" descr="http://demaco.consob/ArchiflowWeb/images/indicator.gif">
          <a:extLst>
            <a:ext uri="{FF2B5EF4-FFF2-40B4-BE49-F238E27FC236}">
              <a16:creationId xmlns:a16="http://schemas.microsoft.com/office/drawing/2014/main" id="{00000000-0008-0000-0000-0000E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28" name="Immagine 7027" descr="http://demaco.consob/ArchiflowWeb/images/indicator.gif">
          <a:extLst>
            <a:ext uri="{FF2B5EF4-FFF2-40B4-BE49-F238E27FC236}">
              <a16:creationId xmlns:a16="http://schemas.microsoft.com/office/drawing/2014/main" id="{00000000-0008-0000-0000-0000E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29" name="Immagine 7028" descr="http://demaco.consob/ArchiflowWeb/images/indicator.gif">
          <a:extLst>
            <a:ext uri="{FF2B5EF4-FFF2-40B4-BE49-F238E27FC236}">
              <a16:creationId xmlns:a16="http://schemas.microsoft.com/office/drawing/2014/main" id="{00000000-0008-0000-0000-0000E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30" name="Immagine 7029" descr="http://demaco.consob/ArchiflowWeb/images/indicator.gif">
          <a:extLst>
            <a:ext uri="{FF2B5EF4-FFF2-40B4-BE49-F238E27FC236}">
              <a16:creationId xmlns:a16="http://schemas.microsoft.com/office/drawing/2014/main" id="{00000000-0008-0000-0000-0000E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31" name="Immagine 7030" descr="http://demaco.consob/ArchiflowWeb/images/indicator.gif">
          <a:extLst>
            <a:ext uri="{FF2B5EF4-FFF2-40B4-BE49-F238E27FC236}">
              <a16:creationId xmlns:a16="http://schemas.microsoft.com/office/drawing/2014/main" id="{00000000-0008-0000-0000-0000F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32" name="Immagine 7031" descr="http://demaco.consob/ArchiflowWeb/images/indicator.gif">
          <a:extLst>
            <a:ext uri="{FF2B5EF4-FFF2-40B4-BE49-F238E27FC236}">
              <a16:creationId xmlns:a16="http://schemas.microsoft.com/office/drawing/2014/main" id="{00000000-0008-0000-0000-0000F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33" name="Immagine 7032" descr="http://demaco.consob/ArchiflowWeb/images/indicator.gif">
          <a:extLst>
            <a:ext uri="{FF2B5EF4-FFF2-40B4-BE49-F238E27FC236}">
              <a16:creationId xmlns:a16="http://schemas.microsoft.com/office/drawing/2014/main" id="{00000000-0008-0000-0000-0000F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34" name="Immagine 7033" descr="http://demaco.consob/ArchiflowWeb/images/indicator.gif">
          <a:extLst>
            <a:ext uri="{FF2B5EF4-FFF2-40B4-BE49-F238E27FC236}">
              <a16:creationId xmlns:a16="http://schemas.microsoft.com/office/drawing/2014/main" id="{00000000-0008-0000-0000-0000F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35" name="Immagine 7034" descr="http://demaco.consob/ArchiflowWeb/images/indicator.gif">
          <a:extLst>
            <a:ext uri="{FF2B5EF4-FFF2-40B4-BE49-F238E27FC236}">
              <a16:creationId xmlns:a16="http://schemas.microsoft.com/office/drawing/2014/main" id="{00000000-0008-0000-0000-0000F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36" name="Immagine 7035" descr="http://demaco.consob/ArchiflowWeb/images/indicator.gif">
          <a:extLst>
            <a:ext uri="{FF2B5EF4-FFF2-40B4-BE49-F238E27FC236}">
              <a16:creationId xmlns:a16="http://schemas.microsoft.com/office/drawing/2014/main" id="{00000000-0008-0000-0000-0000F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37" name="Immagine 7036" descr="http://demaco.consob/ArchiflowWeb/images/indicator.gif">
          <a:extLst>
            <a:ext uri="{FF2B5EF4-FFF2-40B4-BE49-F238E27FC236}">
              <a16:creationId xmlns:a16="http://schemas.microsoft.com/office/drawing/2014/main" id="{00000000-0008-0000-0000-0000F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38" name="Immagine 7037" descr="http://demaco.consob/ArchiflowWeb/images/indicator.gif">
          <a:extLst>
            <a:ext uri="{FF2B5EF4-FFF2-40B4-BE49-F238E27FC236}">
              <a16:creationId xmlns:a16="http://schemas.microsoft.com/office/drawing/2014/main" id="{00000000-0008-0000-0000-0000F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39" name="Immagine 7038" descr="http://demaco.consob/ArchiflowWeb/images/indicator.gif">
          <a:extLst>
            <a:ext uri="{FF2B5EF4-FFF2-40B4-BE49-F238E27FC236}">
              <a16:creationId xmlns:a16="http://schemas.microsoft.com/office/drawing/2014/main" id="{00000000-0008-0000-0000-0000F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40" name="Immagine 7039" descr="http://demaco.consob/ArchiflowWeb/images/indicator.gif">
          <a:extLst>
            <a:ext uri="{FF2B5EF4-FFF2-40B4-BE49-F238E27FC236}">
              <a16:creationId xmlns:a16="http://schemas.microsoft.com/office/drawing/2014/main" id="{00000000-0008-0000-0000-0000F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41" name="Immagine 7040" descr="http://demaco.consob/ArchiflowWeb/images/indicator.gif">
          <a:extLst>
            <a:ext uri="{FF2B5EF4-FFF2-40B4-BE49-F238E27FC236}">
              <a16:creationId xmlns:a16="http://schemas.microsoft.com/office/drawing/2014/main" id="{00000000-0008-0000-0000-0000F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42" name="Immagine 7041" descr="http://demaco.consob/ArchiflowWeb/images/indicator.gif">
          <a:extLst>
            <a:ext uri="{FF2B5EF4-FFF2-40B4-BE49-F238E27FC236}">
              <a16:creationId xmlns:a16="http://schemas.microsoft.com/office/drawing/2014/main" id="{00000000-0008-0000-0000-0000F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43" name="Immagine 7042" descr="http://demaco.consob/ArchiflowWeb/images/indicator.gif">
          <a:extLst>
            <a:ext uri="{FF2B5EF4-FFF2-40B4-BE49-F238E27FC236}">
              <a16:creationId xmlns:a16="http://schemas.microsoft.com/office/drawing/2014/main" id="{00000000-0008-0000-0000-0000F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44" name="Immagine 7043" descr="http://demaco.consob/ArchiflowWeb/images/indicator.gif">
          <a:extLst>
            <a:ext uri="{FF2B5EF4-FFF2-40B4-BE49-F238E27FC236}">
              <a16:creationId xmlns:a16="http://schemas.microsoft.com/office/drawing/2014/main" id="{00000000-0008-0000-0000-0000F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45" name="Immagine 7044" descr="http://demaco.consob/ArchiflowWeb/images/indicator.gif">
          <a:extLst>
            <a:ext uri="{FF2B5EF4-FFF2-40B4-BE49-F238E27FC236}">
              <a16:creationId xmlns:a16="http://schemas.microsoft.com/office/drawing/2014/main" id="{00000000-0008-0000-0000-0000F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46" name="Immagine 7045" descr="http://demaco.consob/ArchiflowWeb/images/indicator.gif">
          <a:extLst>
            <a:ext uri="{FF2B5EF4-FFF2-40B4-BE49-F238E27FC236}">
              <a16:creationId xmlns:a16="http://schemas.microsoft.com/office/drawing/2014/main" id="{00000000-0008-0000-0000-0000F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47" name="Immagine 7046" descr="http://demaco.consob/ArchiflowWeb/images/indicator.gif">
          <a:extLst>
            <a:ext uri="{FF2B5EF4-FFF2-40B4-BE49-F238E27FC236}">
              <a16:creationId xmlns:a16="http://schemas.microsoft.com/office/drawing/2014/main" id="{00000000-0008-0000-0000-00000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48" name="Immagine 7047" descr="http://demaco.consob/ArchiflowWeb/images/indicator.gif">
          <a:extLst>
            <a:ext uri="{FF2B5EF4-FFF2-40B4-BE49-F238E27FC236}">
              <a16:creationId xmlns:a16="http://schemas.microsoft.com/office/drawing/2014/main" id="{00000000-0008-0000-0000-00000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49" name="Immagine 7048" descr="http://demaco.consob/ArchiflowWeb/images/indicator.gif">
          <a:extLst>
            <a:ext uri="{FF2B5EF4-FFF2-40B4-BE49-F238E27FC236}">
              <a16:creationId xmlns:a16="http://schemas.microsoft.com/office/drawing/2014/main" id="{00000000-0008-0000-0000-00000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50" name="Immagine 7049" descr="http://demaco.consob/ArchiflowWeb/images/indicator.gif">
          <a:extLst>
            <a:ext uri="{FF2B5EF4-FFF2-40B4-BE49-F238E27FC236}">
              <a16:creationId xmlns:a16="http://schemas.microsoft.com/office/drawing/2014/main" id="{00000000-0008-0000-0000-00000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51" name="Immagine 7050" descr="http://demaco.consob/ArchiflowWeb/images/indicator.gif">
          <a:extLst>
            <a:ext uri="{FF2B5EF4-FFF2-40B4-BE49-F238E27FC236}">
              <a16:creationId xmlns:a16="http://schemas.microsoft.com/office/drawing/2014/main" id="{00000000-0008-0000-0000-00000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52" name="Immagine 7051" descr="http://demaco.consob/ArchiflowWeb/images/indicator.gif">
          <a:extLst>
            <a:ext uri="{FF2B5EF4-FFF2-40B4-BE49-F238E27FC236}">
              <a16:creationId xmlns:a16="http://schemas.microsoft.com/office/drawing/2014/main" id="{00000000-0008-0000-0000-00000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53" name="Immagine 7052" descr="http://demaco.consob/ArchiflowWeb/images/indicator.gif">
          <a:extLst>
            <a:ext uri="{FF2B5EF4-FFF2-40B4-BE49-F238E27FC236}">
              <a16:creationId xmlns:a16="http://schemas.microsoft.com/office/drawing/2014/main" id="{00000000-0008-0000-0000-00000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54" name="Immagine 7053" descr="http://demaco.consob/ArchiflowWeb/images/indicator.gif">
          <a:extLst>
            <a:ext uri="{FF2B5EF4-FFF2-40B4-BE49-F238E27FC236}">
              <a16:creationId xmlns:a16="http://schemas.microsoft.com/office/drawing/2014/main" id="{00000000-0008-0000-0000-00000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55" name="Immagine 7054" descr="http://demaco.consob/ArchiflowWeb/images/indicator.gif">
          <a:extLst>
            <a:ext uri="{FF2B5EF4-FFF2-40B4-BE49-F238E27FC236}">
              <a16:creationId xmlns:a16="http://schemas.microsoft.com/office/drawing/2014/main" id="{00000000-0008-0000-0000-00000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56" name="Immagine 7055" descr="http://demaco.consob/ArchiflowWeb/images/indicator.gif">
          <a:extLst>
            <a:ext uri="{FF2B5EF4-FFF2-40B4-BE49-F238E27FC236}">
              <a16:creationId xmlns:a16="http://schemas.microsoft.com/office/drawing/2014/main" id="{00000000-0008-0000-0000-00000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57" name="Immagine 7056" descr="http://demaco.consob/ArchiflowWeb/images/indicator.gif">
          <a:extLst>
            <a:ext uri="{FF2B5EF4-FFF2-40B4-BE49-F238E27FC236}">
              <a16:creationId xmlns:a16="http://schemas.microsoft.com/office/drawing/2014/main" id="{00000000-0008-0000-0000-00000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58" name="Immagine 7057" descr="http://demaco.consob/ArchiflowWeb/images/indicator.gif">
          <a:extLst>
            <a:ext uri="{FF2B5EF4-FFF2-40B4-BE49-F238E27FC236}">
              <a16:creationId xmlns:a16="http://schemas.microsoft.com/office/drawing/2014/main" id="{00000000-0008-0000-0000-00000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59" name="Immagine 7058" descr="http://demaco.consob/ArchiflowWeb/images/indicator.gif">
          <a:extLst>
            <a:ext uri="{FF2B5EF4-FFF2-40B4-BE49-F238E27FC236}">
              <a16:creationId xmlns:a16="http://schemas.microsoft.com/office/drawing/2014/main" id="{00000000-0008-0000-0000-00000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60" name="Immagine 7059" descr="http://demaco.consob/ArchiflowWeb/images/indicator.gif">
          <a:extLst>
            <a:ext uri="{FF2B5EF4-FFF2-40B4-BE49-F238E27FC236}">
              <a16:creationId xmlns:a16="http://schemas.microsoft.com/office/drawing/2014/main" id="{00000000-0008-0000-0000-00000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61" name="Immagine 7060" descr="http://demaco.consob/ArchiflowWeb/images/indicator.gif">
          <a:extLst>
            <a:ext uri="{FF2B5EF4-FFF2-40B4-BE49-F238E27FC236}">
              <a16:creationId xmlns:a16="http://schemas.microsoft.com/office/drawing/2014/main" id="{00000000-0008-0000-0000-00000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62" name="Immagine 7061" descr="http://demaco.consob/ArchiflowWeb/images/indicator.gif">
          <a:extLst>
            <a:ext uri="{FF2B5EF4-FFF2-40B4-BE49-F238E27FC236}">
              <a16:creationId xmlns:a16="http://schemas.microsoft.com/office/drawing/2014/main" id="{00000000-0008-0000-0000-00000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63" name="Immagine 7062" descr="http://demaco.consob/ArchiflowWeb/images/indicator.gif">
          <a:extLst>
            <a:ext uri="{FF2B5EF4-FFF2-40B4-BE49-F238E27FC236}">
              <a16:creationId xmlns:a16="http://schemas.microsoft.com/office/drawing/2014/main" id="{00000000-0008-0000-0000-00001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64" name="Immagine 7063" descr="http://demaco.consob/ArchiflowWeb/images/indicator.gif">
          <a:extLst>
            <a:ext uri="{FF2B5EF4-FFF2-40B4-BE49-F238E27FC236}">
              <a16:creationId xmlns:a16="http://schemas.microsoft.com/office/drawing/2014/main" id="{00000000-0008-0000-0000-00001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65" name="Immagine 7064" descr="http://demaco.consob/ArchiflowWeb/images/indicator.gif">
          <a:extLst>
            <a:ext uri="{FF2B5EF4-FFF2-40B4-BE49-F238E27FC236}">
              <a16:creationId xmlns:a16="http://schemas.microsoft.com/office/drawing/2014/main" id="{00000000-0008-0000-0000-00001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66" name="Immagine 7065" descr="http://demaco.consob/ArchiflowWeb/images/indicator.gif">
          <a:extLst>
            <a:ext uri="{FF2B5EF4-FFF2-40B4-BE49-F238E27FC236}">
              <a16:creationId xmlns:a16="http://schemas.microsoft.com/office/drawing/2014/main" id="{00000000-0008-0000-0000-00001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67" name="Immagine 7066" descr="http://demaco.consob/ArchiflowWeb/images/indicator.gif">
          <a:extLst>
            <a:ext uri="{FF2B5EF4-FFF2-40B4-BE49-F238E27FC236}">
              <a16:creationId xmlns:a16="http://schemas.microsoft.com/office/drawing/2014/main" id="{00000000-0008-0000-0000-00001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68" name="Immagine 7067" descr="http://demaco.consob/ArchiflowWeb/images/indicator.gif">
          <a:extLst>
            <a:ext uri="{FF2B5EF4-FFF2-40B4-BE49-F238E27FC236}">
              <a16:creationId xmlns:a16="http://schemas.microsoft.com/office/drawing/2014/main" id="{00000000-0008-0000-0000-00001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69" name="Immagine 7068" descr="http://demaco.consob/ArchiflowWeb/images/indicator.gif">
          <a:extLst>
            <a:ext uri="{FF2B5EF4-FFF2-40B4-BE49-F238E27FC236}">
              <a16:creationId xmlns:a16="http://schemas.microsoft.com/office/drawing/2014/main" id="{00000000-0008-0000-0000-00001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70" name="Immagine 7069" descr="http://demaco.consob/ArchiflowWeb/images/indicator.gif">
          <a:extLst>
            <a:ext uri="{FF2B5EF4-FFF2-40B4-BE49-F238E27FC236}">
              <a16:creationId xmlns:a16="http://schemas.microsoft.com/office/drawing/2014/main" id="{00000000-0008-0000-0000-00001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71" name="Immagine 7070" descr="http://demaco.consob/ArchiflowWeb/images/indicator.gif">
          <a:extLst>
            <a:ext uri="{FF2B5EF4-FFF2-40B4-BE49-F238E27FC236}">
              <a16:creationId xmlns:a16="http://schemas.microsoft.com/office/drawing/2014/main" id="{00000000-0008-0000-0000-00001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72" name="Immagine 7071" descr="http://demaco.consob/ArchiflowWeb/images/indicator.gif">
          <a:extLst>
            <a:ext uri="{FF2B5EF4-FFF2-40B4-BE49-F238E27FC236}">
              <a16:creationId xmlns:a16="http://schemas.microsoft.com/office/drawing/2014/main" id="{00000000-0008-0000-0000-00001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73" name="Immagine 7072" descr="http://demaco.consob/ArchiflowWeb/images/indicator.gif">
          <a:extLst>
            <a:ext uri="{FF2B5EF4-FFF2-40B4-BE49-F238E27FC236}">
              <a16:creationId xmlns:a16="http://schemas.microsoft.com/office/drawing/2014/main" id="{00000000-0008-0000-0000-00001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74" name="Immagine 7073" descr="http://demaco.consob/ArchiflowWeb/images/indicator.gif">
          <a:extLst>
            <a:ext uri="{FF2B5EF4-FFF2-40B4-BE49-F238E27FC236}">
              <a16:creationId xmlns:a16="http://schemas.microsoft.com/office/drawing/2014/main" id="{00000000-0008-0000-0000-00001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75" name="Immagine 7074" descr="http://demaco.consob/ArchiflowWeb/images/indicator.gif">
          <a:extLst>
            <a:ext uri="{FF2B5EF4-FFF2-40B4-BE49-F238E27FC236}">
              <a16:creationId xmlns:a16="http://schemas.microsoft.com/office/drawing/2014/main" id="{00000000-0008-0000-0000-00001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76" name="Immagine 7075" descr="http://demaco.consob/ArchiflowWeb/images/indicator.gif">
          <a:extLst>
            <a:ext uri="{FF2B5EF4-FFF2-40B4-BE49-F238E27FC236}">
              <a16:creationId xmlns:a16="http://schemas.microsoft.com/office/drawing/2014/main" id="{00000000-0008-0000-0000-00001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77" name="Immagine 7076" descr="http://demaco.consob/ArchiflowWeb/images/indicator.gif">
          <a:extLst>
            <a:ext uri="{FF2B5EF4-FFF2-40B4-BE49-F238E27FC236}">
              <a16:creationId xmlns:a16="http://schemas.microsoft.com/office/drawing/2014/main" id="{00000000-0008-0000-0000-00001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78" name="Immagine 7077" descr="http://demaco.consob/ArchiflowWeb/images/indicator.gif">
          <a:extLst>
            <a:ext uri="{FF2B5EF4-FFF2-40B4-BE49-F238E27FC236}">
              <a16:creationId xmlns:a16="http://schemas.microsoft.com/office/drawing/2014/main" id="{00000000-0008-0000-0000-00001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79" name="Immagine 7078" descr="http://demaco.consob/ArchiflowWeb/images/indicator.gif">
          <a:extLst>
            <a:ext uri="{FF2B5EF4-FFF2-40B4-BE49-F238E27FC236}">
              <a16:creationId xmlns:a16="http://schemas.microsoft.com/office/drawing/2014/main" id="{00000000-0008-0000-0000-00002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80" name="Immagine 7079" descr="http://demaco.consob/ArchiflowWeb/images/indicator.gif">
          <a:extLst>
            <a:ext uri="{FF2B5EF4-FFF2-40B4-BE49-F238E27FC236}">
              <a16:creationId xmlns:a16="http://schemas.microsoft.com/office/drawing/2014/main" id="{00000000-0008-0000-0000-00002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81" name="Immagine 7080" descr="http://demaco.consob/ArchiflowWeb/images/indicator.gif">
          <a:extLst>
            <a:ext uri="{FF2B5EF4-FFF2-40B4-BE49-F238E27FC236}">
              <a16:creationId xmlns:a16="http://schemas.microsoft.com/office/drawing/2014/main" id="{00000000-0008-0000-0000-00002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82" name="Immagine 7081" descr="http://demaco.consob/ArchiflowWeb/images/indicator.gif">
          <a:extLst>
            <a:ext uri="{FF2B5EF4-FFF2-40B4-BE49-F238E27FC236}">
              <a16:creationId xmlns:a16="http://schemas.microsoft.com/office/drawing/2014/main" id="{00000000-0008-0000-0000-00002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83" name="Immagine 7082" descr="http://demaco.consob/ArchiflowWeb/images/indicator.gif">
          <a:extLst>
            <a:ext uri="{FF2B5EF4-FFF2-40B4-BE49-F238E27FC236}">
              <a16:creationId xmlns:a16="http://schemas.microsoft.com/office/drawing/2014/main" id="{00000000-0008-0000-0000-00002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84" name="Immagine 7083" descr="http://demaco.consob/ArchiflowWeb/images/indicator.gif">
          <a:extLst>
            <a:ext uri="{FF2B5EF4-FFF2-40B4-BE49-F238E27FC236}">
              <a16:creationId xmlns:a16="http://schemas.microsoft.com/office/drawing/2014/main" id="{00000000-0008-0000-0000-00002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85" name="Immagine 7084" descr="http://demaco.consob/ArchiflowWeb/images/indicator.gif">
          <a:extLst>
            <a:ext uri="{FF2B5EF4-FFF2-40B4-BE49-F238E27FC236}">
              <a16:creationId xmlns:a16="http://schemas.microsoft.com/office/drawing/2014/main" id="{00000000-0008-0000-0000-00002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86" name="Immagine 7085" descr="http://demaco.consob/ArchiflowWeb/images/indicator.gif">
          <a:extLst>
            <a:ext uri="{FF2B5EF4-FFF2-40B4-BE49-F238E27FC236}">
              <a16:creationId xmlns:a16="http://schemas.microsoft.com/office/drawing/2014/main" id="{00000000-0008-0000-0000-00002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87" name="Immagine 7086" descr="http://demaco.consob/ArchiflowWeb/images/indicator.gif">
          <a:extLst>
            <a:ext uri="{FF2B5EF4-FFF2-40B4-BE49-F238E27FC236}">
              <a16:creationId xmlns:a16="http://schemas.microsoft.com/office/drawing/2014/main" id="{00000000-0008-0000-0000-00002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88" name="Immagine 7087" descr="http://demaco.consob/ArchiflowWeb/images/indicator.gif">
          <a:extLst>
            <a:ext uri="{FF2B5EF4-FFF2-40B4-BE49-F238E27FC236}">
              <a16:creationId xmlns:a16="http://schemas.microsoft.com/office/drawing/2014/main" id="{00000000-0008-0000-0000-00002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89" name="Immagine 7088" descr="http://demaco.consob/ArchiflowWeb/images/indicator.gif">
          <a:extLst>
            <a:ext uri="{FF2B5EF4-FFF2-40B4-BE49-F238E27FC236}">
              <a16:creationId xmlns:a16="http://schemas.microsoft.com/office/drawing/2014/main" id="{00000000-0008-0000-0000-00002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90" name="Immagine 7089" descr="http://demaco.consob/ArchiflowWeb/images/indicator.gif">
          <a:extLst>
            <a:ext uri="{FF2B5EF4-FFF2-40B4-BE49-F238E27FC236}">
              <a16:creationId xmlns:a16="http://schemas.microsoft.com/office/drawing/2014/main" id="{00000000-0008-0000-0000-00002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91" name="Immagine 7090" descr="http://demaco.consob/ArchiflowWeb/images/indicator.gif">
          <a:extLst>
            <a:ext uri="{FF2B5EF4-FFF2-40B4-BE49-F238E27FC236}">
              <a16:creationId xmlns:a16="http://schemas.microsoft.com/office/drawing/2014/main" id="{00000000-0008-0000-0000-00002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92" name="Immagine 7091" descr="http://demaco.consob/ArchiflowWeb/images/indicator.gif">
          <a:extLst>
            <a:ext uri="{FF2B5EF4-FFF2-40B4-BE49-F238E27FC236}">
              <a16:creationId xmlns:a16="http://schemas.microsoft.com/office/drawing/2014/main" id="{00000000-0008-0000-0000-00002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93" name="Immagine 7092" descr="http://demaco.consob/ArchiflowWeb/images/indicator.gif">
          <a:extLst>
            <a:ext uri="{FF2B5EF4-FFF2-40B4-BE49-F238E27FC236}">
              <a16:creationId xmlns:a16="http://schemas.microsoft.com/office/drawing/2014/main" id="{00000000-0008-0000-0000-00002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94" name="Immagine 7093" descr="http://demaco.consob/ArchiflowWeb/images/indicator.gif">
          <a:extLst>
            <a:ext uri="{FF2B5EF4-FFF2-40B4-BE49-F238E27FC236}">
              <a16:creationId xmlns:a16="http://schemas.microsoft.com/office/drawing/2014/main" id="{00000000-0008-0000-0000-00002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95" name="Immagine 7094" descr="http://demaco.consob/ArchiflowWeb/images/indicator.gif">
          <a:extLst>
            <a:ext uri="{FF2B5EF4-FFF2-40B4-BE49-F238E27FC236}">
              <a16:creationId xmlns:a16="http://schemas.microsoft.com/office/drawing/2014/main" id="{00000000-0008-0000-0000-00003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96" name="Immagine 7095" descr="http://demaco.consob/ArchiflowWeb/images/indicator.gif">
          <a:extLst>
            <a:ext uri="{FF2B5EF4-FFF2-40B4-BE49-F238E27FC236}">
              <a16:creationId xmlns:a16="http://schemas.microsoft.com/office/drawing/2014/main" id="{00000000-0008-0000-0000-00003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97" name="Immagine 7096" descr="http://demaco.consob/ArchiflowWeb/images/indicator.gif">
          <a:extLst>
            <a:ext uri="{FF2B5EF4-FFF2-40B4-BE49-F238E27FC236}">
              <a16:creationId xmlns:a16="http://schemas.microsoft.com/office/drawing/2014/main" id="{00000000-0008-0000-0000-00003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098" name="Immagine 7097" descr="http://demaco.consob/ArchiflowWeb/images/indicator.gif">
          <a:extLst>
            <a:ext uri="{FF2B5EF4-FFF2-40B4-BE49-F238E27FC236}">
              <a16:creationId xmlns:a16="http://schemas.microsoft.com/office/drawing/2014/main" id="{00000000-0008-0000-0000-00003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099" name="Immagine 7098" descr="http://demaco.consob/ArchiflowWeb/images/indicator.gif">
          <a:extLst>
            <a:ext uri="{FF2B5EF4-FFF2-40B4-BE49-F238E27FC236}">
              <a16:creationId xmlns:a16="http://schemas.microsoft.com/office/drawing/2014/main" id="{00000000-0008-0000-0000-00003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00" name="Immagine 7099" descr="http://demaco.consob/ArchiflowWeb/images/indicator.gif">
          <a:extLst>
            <a:ext uri="{FF2B5EF4-FFF2-40B4-BE49-F238E27FC236}">
              <a16:creationId xmlns:a16="http://schemas.microsoft.com/office/drawing/2014/main" id="{00000000-0008-0000-0000-00003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01" name="Immagine 7100" descr="http://demaco.consob/ArchiflowWeb/images/indicator.gif">
          <a:extLst>
            <a:ext uri="{FF2B5EF4-FFF2-40B4-BE49-F238E27FC236}">
              <a16:creationId xmlns:a16="http://schemas.microsoft.com/office/drawing/2014/main" id="{00000000-0008-0000-0000-00003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02" name="Immagine 7101" descr="http://demaco.consob/ArchiflowWeb/images/indicator.gif">
          <a:extLst>
            <a:ext uri="{FF2B5EF4-FFF2-40B4-BE49-F238E27FC236}">
              <a16:creationId xmlns:a16="http://schemas.microsoft.com/office/drawing/2014/main" id="{00000000-0008-0000-0000-00003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03" name="Immagine 7102" descr="http://demaco.consob/ArchiflowWeb/images/indicator.gif">
          <a:extLst>
            <a:ext uri="{FF2B5EF4-FFF2-40B4-BE49-F238E27FC236}">
              <a16:creationId xmlns:a16="http://schemas.microsoft.com/office/drawing/2014/main" id="{00000000-0008-0000-0000-00003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04" name="Immagine 7103" descr="http://demaco.consob/ArchiflowWeb/images/indicator.gif">
          <a:extLst>
            <a:ext uri="{FF2B5EF4-FFF2-40B4-BE49-F238E27FC236}">
              <a16:creationId xmlns:a16="http://schemas.microsoft.com/office/drawing/2014/main" id="{00000000-0008-0000-0000-00003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05" name="Immagine 7104" descr="http://demaco.consob/ArchiflowWeb/images/indicator.gif">
          <a:extLst>
            <a:ext uri="{FF2B5EF4-FFF2-40B4-BE49-F238E27FC236}">
              <a16:creationId xmlns:a16="http://schemas.microsoft.com/office/drawing/2014/main" id="{00000000-0008-0000-0000-00003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506</xdr:row>
      <xdr:rowOff>0</xdr:rowOff>
    </xdr:from>
    <xdr:to>
      <xdr:col>11</xdr:col>
      <xdr:colOff>152400</xdr:colOff>
      <xdr:row>506</xdr:row>
      <xdr:rowOff>152400</xdr:rowOff>
    </xdr:to>
    <xdr:pic>
      <xdr:nvPicPr>
        <xdr:cNvPr id="7106" name="Immagine 7105" descr="http://demaco.consob/ArchiflowWeb/images/indicator.gif">
          <a:extLst>
            <a:ext uri="{FF2B5EF4-FFF2-40B4-BE49-F238E27FC236}">
              <a16:creationId xmlns:a16="http://schemas.microsoft.com/office/drawing/2014/main" id="{00000000-0008-0000-0000-00003B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506</xdr:row>
      <xdr:rowOff>0</xdr:rowOff>
    </xdr:from>
    <xdr:ext cx="152400" cy="152400"/>
    <xdr:pic>
      <xdr:nvPicPr>
        <xdr:cNvPr id="7107" name="Immagine 7106" descr="http://demaco.consob/ArchiflowWeb/images/indicator.gif">
          <a:extLst>
            <a:ext uri="{FF2B5EF4-FFF2-40B4-BE49-F238E27FC236}">
              <a16:creationId xmlns:a16="http://schemas.microsoft.com/office/drawing/2014/main" id="{00000000-0008-0000-0000-00003C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08" name="Immagine 7107" descr="http://demaco.consob/ArchiflowWeb/images/indicator.gif">
          <a:extLst>
            <a:ext uri="{FF2B5EF4-FFF2-40B4-BE49-F238E27FC236}">
              <a16:creationId xmlns:a16="http://schemas.microsoft.com/office/drawing/2014/main" id="{00000000-0008-0000-0000-00003D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09" name="Immagine 7108" descr="http://demaco.consob/ArchiflowWeb/images/indicator.gif">
          <a:extLst>
            <a:ext uri="{FF2B5EF4-FFF2-40B4-BE49-F238E27FC236}">
              <a16:creationId xmlns:a16="http://schemas.microsoft.com/office/drawing/2014/main" id="{00000000-0008-0000-0000-00003E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10" name="Immagine 7109" descr="http://demaco.consob/ArchiflowWeb/images/indicator.gif">
          <a:extLst>
            <a:ext uri="{FF2B5EF4-FFF2-40B4-BE49-F238E27FC236}">
              <a16:creationId xmlns:a16="http://schemas.microsoft.com/office/drawing/2014/main" id="{00000000-0008-0000-0000-00003F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11" name="Immagine 7110" descr="http://demaco.consob/ArchiflowWeb/images/indicator.gif">
          <a:extLst>
            <a:ext uri="{FF2B5EF4-FFF2-40B4-BE49-F238E27FC236}">
              <a16:creationId xmlns:a16="http://schemas.microsoft.com/office/drawing/2014/main" id="{00000000-0008-0000-0000-000040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12" name="Immagine 7111" descr="http://demaco.consob/ArchiflowWeb/images/indicator.gif">
          <a:extLst>
            <a:ext uri="{FF2B5EF4-FFF2-40B4-BE49-F238E27FC236}">
              <a16:creationId xmlns:a16="http://schemas.microsoft.com/office/drawing/2014/main" id="{E474454C-7DB3-49C2-94A2-4F3780E37C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13" name="Immagine 7112" descr="http://demaco.consob/ArchiflowWeb/images/indicator.gif">
          <a:extLst>
            <a:ext uri="{FF2B5EF4-FFF2-40B4-BE49-F238E27FC236}">
              <a16:creationId xmlns:a16="http://schemas.microsoft.com/office/drawing/2014/main" id="{254E3225-2DDB-408C-909C-DEE0A9CFC8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14" name="Immagine 7113" descr="http://demaco.consob/ArchiflowWeb/images/indicator.gif">
          <a:extLst>
            <a:ext uri="{FF2B5EF4-FFF2-40B4-BE49-F238E27FC236}">
              <a16:creationId xmlns:a16="http://schemas.microsoft.com/office/drawing/2014/main" id="{26AE2107-B15F-488C-BB7C-7A0EFB1DCFF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15" name="Immagine 7114" descr="http://demaco.consob/ArchiflowWeb/images/indicator.gif">
          <a:extLst>
            <a:ext uri="{FF2B5EF4-FFF2-40B4-BE49-F238E27FC236}">
              <a16:creationId xmlns:a16="http://schemas.microsoft.com/office/drawing/2014/main" id="{3BB259C2-6468-47D4-A6FF-966DBEFF8E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16" name="Immagine 7115" descr="http://demaco.consob/ArchiflowWeb/images/indicator.gif">
          <a:extLst>
            <a:ext uri="{FF2B5EF4-FFF2-40B4-BE49-F238E27FC236}">
              <a16:creationId xmlns:a16="http://schemas.microsoft.com/office/drawing/2014/main" id="{FEF78386-FAA7-4AEE-BFCF-A8F1862CA4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17" name="Immagine 7116" descr="http://demaco.consob/ArchiflowWeb/images/indicator.gif">
          <a:extLst>
            <a:ext uri="{FF2B5EF4-FFF2-40B4-BE49-F238E27FC236}">
              <a16:creationId xmlns:a16="http://schemas.microsoft.com/office/drawing/2014/main" id="{C67AAE2C-CE6F-4169-8E28-C3FAA0D0C8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18" name="Immagine 7117" descr="http://demaco.consob/ArchiflowWeb/images/indicator.gif">
          <a:extLst>
            <a:ext uri="{FF2B5EF4-FFF2-40B4-BE49-F238E27FC236}">
              <a16:creationId xmlns:a16="http://schemas.microsoft.com/office/drawing/2014/main" id="{6842FBD2-D237-4E96-A47A-C8C5133AFEE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19" name="Immagine 7118" descr="http://demaco.consob/ArchiflowWeb/images/indicator.gif">
          <a:extLst>
            <a:ext uri="{FF2B5EF4-FFF2-40B4-BE49-F238E27FC236}">
              <a16:creationId xmlns:a16="http://schemas.microsoft.com/office/drawing/2014/main" id="{AD5971B8-73C0-4787-B9C6-D7B89B0AD5B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20" name="Immagine 7119" descr="http://demaco.consob/ArchiflowWeb/images/indicator.gif">
          <a:extLst>
            <a:ext uri="{FF2B5EF4-FFF2-40B4-BE49-F238E27FC236}">
              <a16:creationId xmlns:a16="http://schemas.microsoft.com/office/drawing/2014/main" id="{369317F5-C076-48F0-A5AD-BD028C2DF3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21" name="Immagine 7120" descr="http://demaco.consob/ArchiflowWeb/images/indicator.gif">
          <a:extLst>
            <a:ext uri="{FF2B5EF4-FFF2-40B4-BE49-F238E27FC236}">
              <a16:creationId xmlns:a16="http://schemas.microsoft.com/office/drawing/2014/main" id="{DA8CBA89-0199-414D-AA34-78741F3BBF5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22" name="Immagine 7121" descr="http://demaco.consob/ArchiflowWeb/images/indicator.gif">
          <a:extLst>
            <a:ext uri="{FF2B5EF4-FFF2-40B4-BE49-F238E27FC236}">
              <a16:creationId xmlns:a16="http://schemas.microsoft.com/office/drawing/2014/main" id="{CC836FD0-9E25-47B7-9CE9-9487CAF8A7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23" name="Immagine 7122" descr="http://demaco.consob/ArchiflowWeb/images/indicator.gif">
          <a:extLst>
            <a:ext uri="{FF2B5EF4-FFF2-40B4-BE49-F238E27FC236}">
              <a16:creationId xmlns:a16="http://schemas.microsoft.com/office/drawing/2014/main" id="{C490E787-5E81-4128-A8CC-9E0C0EA5F2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506</xdr:row>
      <xdr:rowOff>0</xdr:rowOff>
    </xdr:from>
    <xdr:ext cx="152400" cy="152400"/>
    <xdr:pic>
      <xdr:nvPicPr>
        <xdr:cNvPr id="7124" name="Immagine 7123" descr="http://demaco.consob/ArchiflowWeb/images/indicator.gif">
          <a:extLst>
            <a:ext uri="{FF2B5EF4-FFF2-40B4-BE49-F238E27FC236}">
              <a16:creationId xmlns:a16="http://schemas.microsoft.com/office/drawing/2014/main" id="{D4521D56-722B-42C9-B296-6F2B41BE6A9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506</xdr:row>
      <xdr:rowOff>0</xdr:rowOff>
    </xdr:from>
    <xdr:ext cx="152400" cy="152400"/>
    <xdr:pic>
      <xdr:nvPicPr>
        <xdr:cNvPr id="7125" name="Immagine 7124" descr="http://demaco.consob/ArchiflowWeb/images/indicator.gif">
          <a:extLst>
            <a:ext uri="{FF2B5EF4-FFF2-40B4-BE49-F238E27FC236}">
              <a16:creationId xmlns:a16="http://schemas.microsoft.com/office/drawing/2014/main" id="{547561CB-2D1D-492D-9425-B0F6EF2A3AA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508</xdr:row>
      <xdr:rowOff>0</xdr:rowOff>
    </xdr:from>
    <xdr:ext cx="152400" cy="152400"/>
    <xdr:pic>
      <xdr:nvPicPr>
        <xdr:cNvPr id="7126" name="Immagine 7125" descr="http://demaco.consob/ArchiflowWeb/images/indicator.gif">
          <a:extLst>
            <a:ext uri="{FF2B5EF4-FFF2-40B4-BE49-F238E27FC236}">
              <a16:creationId xmlns:a16="http://schemas.microsoft.com/office/drawing/2014/main" id="{07B8615A-DF97-42FF-B461-89FEA7151B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0040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508</xdr:row>
      <xdr:rowOff>0</xdr:rowOff>
    </xdr:from>
    <xdr:ext cx="152400" cy="152400"/>
    <xdr:pic>
      <xdr:nvPicPr>
        <xdr:cNvPr id="7127" name="Immagine 7126" descr="http://demaco.consob/ArchiflowWeb/images/indicator.gif">
          <a:extLst>
            <a:ext uri="{FF2B5EF4-FFF2-40B4-BE49-F238E27FC236}">
              <a16:creationId xmlns:a16="http://schemas.microsoft.com/office/drawing/2014/main" id="{A7225727-6184-4AE3-BB3E-0D33F8B7334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0040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28" name="Immagine 7127" descr="http://demaco.consob/ArchiflowWeb/images/indicator.gif">
          <a:extLst>
            <a:ext uri="{FF2B5EF4-FFF2-40B4-BE49-F238E27FC236}">
              <a16:creationId xmlns:a16="http://schemas.microsoft.com/office/drawing/2014/main" id="{00000000-0008-0000-0000-00000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29" name="Immagine 7128" descr="http://demaco.consob/ArchiflowWeb/images/indicator.gif">
          <a:extLst>
            <a:ext uri="{FF2B5EF4-FFF2-40B4-BE49-F238E27FC236}">
              <a16:creationId xmlns:a16="http://schemas.microsoft.com/office/drawing/2014/main" id="{00000000-0008-0000-0000-00000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30" name="Immagine 7129" descr="http://demaco.consob/ArchiflowWeb/images/indicator.gif">
          <a:extLst>
            <a:ext uri="{FF2B5EF4-FFF2-40B4-BE49-F238E27FC236}">
              <a16:creationId xmlns:a16="http://schemas.microsoft.com/office/drawing/2014/main" id="{00000000-0008-0000-0000-00000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31" name="Immagine 7130" descr="http://demaco.consob/ArchiflowWeb/images/indicator.gif">
          <a:extLst>
            <a:ext uri="{FF2B5EF4-FFF2-40B4-BE49-F238E27FC236}">
              <a16:creationId xmlns:a16="http://schemas.microsoft.com/office/drawing/2014/main" id="{00000000-0008-0000-0000-00000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32" name="Immagine 7131" descr="http://demaco.consob/ArchiflowWeb/images/indicator.gif">
          <a:extLst>
            <a:ext uri="{FF2B5EF4-FFF2-40B4-BE49-F238E27FC236}">
              <a16:creationId xmlns:a16="http://schemas.microsoft.com/office/drawing/2014/main" id="{00000000-0008-0000-0000-00000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33" name="Immagine 7132" descr="http://demaco.consob/ArchiflowWeb/images/indicator.gif">
          <a:extLst>
            <a:ext uri="{FF2B5EF4-FFF2-40B4-BE49-F238E27FC236}">
              <a16:creationId xmlns:a16="http://schemas.microsoft.com/office/drawing/2014/main" id="{00000000-0008-0000-0000-00000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34" name="Immagine 7133" descr="http://demaco.consob/ArchiflowWeb/images/indicator.gif">
          <a:extLst>
            <a:ext uri="{FF2B5EF4-FFF2-40B4-BE49-F238E27FC236}">
              <a16:creationId xmlns:a16="http://schemas.microsoft.com/office/drawing/2014/main" id="{00000000-0008-0000-0000-00000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35" name="Immagine 7134" descr="http://demaco.consob/ArchiflowWeb/images/indicator.gif">
          <a:extLst>
            <a:ext uri="{FF2B5EF4-FFF2-40B4-BE49-F238E27FC236}">
              <a16:creationId xmlns:a16="http://schemas.microsoft.com/office/drawing/2014/main" id="{00000000-0008-0000-0000-00000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36" name="Immagine 7135" descr="http://demaco.consob/ArchiflowWeb/images/indicator.gif">
          <a:extLst>
            <a:ext uri="{FF2B5EF4-FFF2-40B4-BE49-F238E27FC236}">
              <a16:creationId xmlns:a16="http://schemas.microsoft.com/office/drawing/2014/main" id="{00000000-0008-0000-0000-00000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37" name="Immagine 7136" descr="http://demaco.consob/ArchiflowWeb/images/indicator.gif">
          <a:extLst>
            <a:ext uri="{FF2B5EF4-FFF2-40B4-BE49-F238E27FC236}">
              <a16:creationId xmlns:a16="http://schemas.microsoft.com/office/drawing/2014/main" id="{00000000-0008-0000-0000-00000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38" name="Immagine 7137" descr="http://demaco.consob/ArchiflowWeb/images/indicator.gif">
          <a:extLst>
            <a:ext uri="{FF2B5EF4-FFF2-40B4-BE49-F238E27FC236}">
              <a16:creationId xmlns:a16="http://schemas.microsoft.com/office/drawing/2014/main" id="{00000000-0008-0000-0000-00000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39" name="Immagine 7138" descr="http://demaco.consob/ArchiflowWeb/images/indicator.gif">
          <a:extLst>
            <a:ext uri="{FF2B5EF4-FFF2-40B4-BE49-F238E27FC236}">
              <a16:creationId xmlns:a16="http://schemas.microsoft.com/office/drawing/2014/main" id="{00000000-0008-0000-0000-00000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40" name="Immagine 7139" descr="http://demaco.consob/ArchiflowWeb/images/indicator.gif">
          <a:extLst>
            <a:ext uri="{FF2B5EF4-FFF2-40B4-BE49-F238E27FC236}">
              <a16:creationId xmlns:a16="http://schemas.microsoft.com/office/drawing/2014/main" id="{00000000-0008-0000-0000-00000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41" name="Immagine 7140" descr="http://demaco.consob/ArchiflowWeb/images/indicator.gif">
          <a:extLst>
            <a:ext uri="{FF2B5EF4-FFF2-40B4-BE49-F238E27FC236}">
              <a16:creationId xmlns:a16="http://schemas.microsoft.com/office/drawing/2014/main" id="{00000000-0008-0000-0000-00000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42" name="Immagine 7141" descr="http://demaco.consob/ArchiflowWeb/images/indicator.gif">
          <a:extLst>
            <a:ext uri="{FF2B5EF4-FFF2-40B4-BE49-F238E27FC236}">
              <a16:creationId xmlns:a16="http://schemas.microsoft.com/office/drawing/2014/main" id="{00000000-0008-0000-0000-00001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43" name="Immagine 7142" descr="http://demaco.consob/ArchiflowWeb/images/indicator.gif">
          <a:extLst>
            <a:ext uri="{FF2B5EF4-FFF2-40B4-BE49-F238E27FC236}">
              <a16:creationId xmlns:a16="http://schemas.microsoft.com/office/drawing/2014/main" id="{00000000-0008-0000-0000-00001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44" name="Immagine 7143" descr="http://demaco.consob/ArchiflowWeb/images/indicator.gif">
          <a:extLst>
            <a:ext uri="{FF2B5EF4-FFF2-40B4-BE49-F238E27FC236}">
              <a16:creationId xmlns:a16="http://schemas.microsoft.com/office/drawing/2014/main" id="{00000000-0008-0000-0000-00001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45" name="Immagine 7144" descr="http://demaco.consob/ArchiflowWeb/images/indicator.gif">
          <a:extLst>
            <a:ext uri="{FF2B5EF4-FFF2-40B4-BE49-F238E27FC236}">
              <a16:creationId xmlns:a16="http://schemas.microsoft.com/office/drawing/2014/main" id="{00000000-0008-0000-0000-00001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46" name="Immagine 7145" descr="http://demaco.consob/ArchiflowWeb/images/indicator.gif">
          <a:extLst>
            <a:ext uri="{FF2B5EF4-FFF2-40B4-BE49-F238E27FC236}">
              <a16:creationId xmlns:a16="http://schemas.microsoft.com/office/drawing/2014/main" id="{00000000-0008-0000-0000-00001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47" name="Immagine 7146" descr="http://demaco.consob/ArchiflowWeb/images/indicator.gif">
          <a:extLst>
            <a:ext uri="{FF2B5EF4-FFF2-40B4-BE49-F238E27FC236}">
              <a16:creationId xmlns:a16="http://schemas.microsoft.com/office/drawing/2014/main" id="{00000000-0008-0000-0000-00001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48" name="Immagine 7147" descr="http://demaco.consob/ArchiflowWeb/images/indicator.gif">
          <a:extLst>
            <a:ext uri="{FF2B5EF4-FFF2-40B4-BE49-F238E27FC236}">
              <a16:creationId xmlns:a16="http://schemas.microsoft.com/office/drawing/2014/main" id="{00000000-0008-0000-0000-00001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49" name="Immagine 7148" descr="http://demaco.consob/ArchiflowWeb/images/indicator.gif">
          <a:extLst>
            <a:ext uri="{FF2B5EF4-FFF2-40B4-BE49-F238E27FC236}">
              <a16:creationId xmlns:a16="http://schemas.microsoft.com/office/drawing/2014/main" id="{00000000-0008-0000-0000-00001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50" name="Immagine 7149" descr="http://demaco.consob/ArchiflowWeb/images/indicator.gif">
          <a:extLst>
            <a:ext uri="{FF2B5EF4-FFF2-40B4-BE49-F238E27FC236}">
              <a16:creationId xmlns:a16="http://schemas.microsoft.com/office/drawing/2014/main" id="{00000000-0008-0000-0000-00001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51" name="Immagine 7150" descr="http://demaco.consob/ArchiflowWeb/images/indicator.gif">
          <a:extLst>
            <a:ext uri="{FF2B5EF4-FFF2-40B4-BE49-F238E27FC236}">
              <a16:creationId xmlns:a16="http://schemas.microsoft.com/office/drawing/2014/main" id="{00000000-0008-0000-0000-00001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52" name="Immagine 7151" descr="http://demaco.consob/ArchiflowWeb/images/indicator.gif">
          <a:extLst>
            <a:ext uri="{FF2B5EF4-FFF2-40B4-BE49-F238E27FC236}">
              <a16:creationId xmlns:a16="http://schemas.microsoft.com/office/drawing/2014/main" id="{00000000-0008-0000-0000-00001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53" name="Immagine 7152" descr="http://demaco.consob/ArchiflowWeb/images/indicator.gif">
          <a:extLst>
            <a:ext uri="{FF2B5EF4-FFF2-40B4-BE49-F238E27FC236}">
              <a16:creationId xmlns:a16="http://schemas.microsoft.com/office/drawing/2014/main" id="{00000000-0008-0000-0000-00001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54" name="Immagine 7153" descr="http://demaco.consob/ArchiflowWeb/images/indicator.gif">
          <a:extLst>
            <a:ext uri="{FF2B5EF4-FFF2-40B4-BE49-F238E27FC236}">
              <a16:creationId xmlns:a16="http://schemas.microsoft.com/office/drawing/2014/main" id="{00000000-0008-0000-0000-00001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55" name="Immagine 7154" descr="http://demaco.consob/ArchiflowWeb/images/indicator.gif">
          <a:extLst>
            <a:ext uri="{FF2B5EF4-FFF2-40B4-BE49-F238E27FC236}">
              <a16:creationId xmlns:a16="http://schemas.microsoft.com/office/drawing/2014/main" id="{00000000-0008-0000-0000-00001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56" name="Immagine 7155" descr="http://demaco.consob/ArchiflowWeb/images/indicator.gif">
          <a:extLst>
            <a:ext uri="{FF2B5EF4-FFF2-40B4-BE49-F238E27FC236}">
              <a16:creationId xmlns:a16="http://schemas.microsoft.com/office/drawing/2014/main" id="{00000000-0008-0000-0000-00001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57" name="Immagine 7156" descr="http://demaco.consob/ArchiflowWeb/images/indicator.gif">
          <a:extLst>
            <a:ext uri="{FF2B5EF4-FFF2-40B4-BE49-F238E27FC236}">
              <a16:creationId xmlns:a16="http://schemas.microsoft.com/office/drawing/2014/main" id="{00000000-0008-0000-0000-00001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58" name="Immagine 7157" descr="http://demaco.consob/ArchiflowWeb/images/indicator.gif">
          <a:extLst>
            <a:ext uri="{FF2B5EF4-FFF2-40B4-BE49-F238E27FC236}">
              <a16:creationId xmlns:a16="http://schemas.microsoft.com/office/drawing/2014/main" id="{00000000-0008-0000-0000-00002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59" name="Immagine 7158" descr="http://demaco.consob/ArchiflowWeb/images/indicator.gif">
          <a:extLst>
            <a:ext uri="{FF2B5EF4-FFF2-40B4-BE49-F238E27FC236}">
              <a16:creationId xmlns:a16="http://schemas.microsoft.com/office/drawing/2014/main" id="{00000000-0008-0000-0000-00002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60" name="Immagine 7159" descr="http://demaco.consob/ArchiflowWeb/images/indicator.gif">
          <a:extLst>
            <a:ext uri="{FF2B5EF4-FFF2-40B4-BE49-F238E27FC236}">
              <a16:creationId xmlns:a16="http://schemas.microsoft.com/office/drawing/2014/main" id="{00000000-0008-0000-0000-00002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61" name="Immagine 7160" descr="http://demaco.consob/ArchiflowWeb/images/indicator.gif">
          <a:extLst>
            <a:ext uri="{FF2B5EF4-FFF2-40B4-BE49-F238E27FC236}">
              <a16:creationId xmlns:a16="http://schemas.microsoft.com/office/drawing/2014/main" id="{00000000-0008-0000-0000-00002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62" name="Immagine 7161" descr="http://demaco.consob/ArchiflowWeb/images/indicator.gif">
          <a:extLst>
            <a:ext uri="{FF2B5EF4-FFF2-40B4-BE49-F238E27FC236}">
              <a16:creationId xmlns:a16="http://schemas.microsoft.com/office/drawing/2014/main" id="{00000000-0008-0000-0000-00002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63" name="Immagine 7162" descr="http://demaco.consob/ArchiflowWeb/images/indicator.gif">
          <a:extLst>
            <a:ext uri="{FF2B5EF4-FFF2-40B4-BE49-F238E27FC236}">
              <a16:creationId xmlns:a16="http://schemas.microsoft.com/office/drawing/2014/main" id="{00000000-0008-0000-0000-00002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64" name="Immagine 7163" descr="http://demaco.consob/ArchiflowWeb/images/indicator.gif">
          <a:extLst>
            <a:ext uri="{FF2B5EF4-FFF2-40B4-BE49-F238E27FC236}">
              <a16:creationId xmlns:a16="http://schemas.microsoft.com/office/drawing/2014/main" id="{00000000-0008-0000-0000-00002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65" name="Immagine 7164" descr="http://demaco.consob/ArchiflowWeb/images/indicator.gif">
          <a:extLst>
            <a:ext uri="{FF2B5EF4-FFF2-40B4-BE49-F238E27FC236}">
              <a16:creationId xmlns:a16="http://schemas.microsoft.com/office/drawing/2014/main" id="{00000000-0008-0000-0000-00002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66" name="Immagine 7165" descr="http://demaco.consob/ArchiflowWeb/images/indicator.gif">
          <a:extLst>
            <a:ext uri="{FF2B5EF4-FFF2-40B4-BE49-F238E27FC236}">
              <a16:creationId xmlns:a16="http://schemas.microsoft.com/office/drawing/2014/main" id="{00000000-0008-0000-0000-00002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67" name="Immagine 7166" descr="http://demaco.consob/ArchiflowWeb/images/indicator.gif">
          <a:extLst>
            <a:ext uri="{FF2B5EF4-FFF2-40B4-BE49-F238E27FC236}">
              <a16:creationId xmlns:a16="http://schemas.microsoft.com/office/drawing/2014/main" id="{00000000-0008-0000-0000-00002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68" name="Immagine 7167" descr="http://demaco.consob/ArchiflowWeb/images/indicator.gif">
          <a:extLst>
            <a:ext uri="{FF2B5EF4-FFF2-40B4-BE49-F238E27FC236}">
              <a16:creationId xmlns:a16="http://schemas.microsoft.com/office/drawing/2014/main" id="{00000000-0008-0000-0000-00002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69" name="Immagine 7168" descr="http://demaco.consob/ArchiflowWeb/images/indicator.gif">
          <a:extLst>
            <a:ext uri="{FF2B5EF4-FFF2-40B4-BE49-F238E27FC236}">
              <a16:creationId xmlns:a16="http://schemas.microsoft.com/office/drawing/2014/main" id="{00000000-0008-0000-0000-00002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70" name="Immagine 7169" descr="http://demaco.consob/ArchiflowWeb/images/indicator.gif">
          <a:extLst>
            <a:ext uri="{FF2B5EF4-FFF2-40B4-BE49-F238E27FC236}">
              <a16:creationId xmlns:a16="http://schemas.microsoft.com/office/drawing/2014/main" id="{00000000-0008-0000-0000-00002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71" name="Immagine 7170" descr="http://demaco.consob/ArchiflowWeb/images/indicator.gif">
          <a:extLst>
            <a:ext uri="{FF2B5EF4-FFF2-40B4-BE49-F238E27FC236}">
              <a16:creationId xmlns:a16="http://schemas.microsoft.com/office/drawing/2014/main" id="{00000000-0008-0000-0000-00002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72" name="Immagine 7171" descr="http://demaco.consob/ArchiflowWeb/images/indicator.gif">
          <a:extLst>
            <a:ext uri="{FF2B5EF4-FFF2-40B4-BE49-F238E27FC236}">
              <a16:creationId xmlns:a16="http://schemas.microsoft.com/office/drawing/2014/main" id="{00000000-0008-0000-0000-00002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73" name="Immagine 7172" descr="http://demaco.consob/ArchiflowWeb/images/indicator.gif">
          <a:extLst>
            <a:ext uri="{FF2B5EF4-FFF2-40B4-BE49-F238E27FC236}">
              <a16:creationId xmlns:a16="http://schemas.microsoft.com/office/drawing/2014/main" id="{00000000-0008-0000-0000-00002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74" name="Immagine 7173" descr="http://demaco.consob/ArchiflowWeb/images/indicator.gif">
          <a:extLst>
            <a:ext uri="{FF2B5EF4-FFF2-40B4-BE49-F238E27FC236}">
              <a16:creationId xmlns:a16="http://schemas.microsoft.com/office/drawing/2014/main" id="{00000000-0008-0000-0000-00003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75" name="Immagine 7174" descr="http://demaco.consob/ArchiflowWeb/images/indicator.gif">
          <a:extLst>
            <a:ext uri="{FF2B5EF4-FFF2-40B4-BE49-F238E27FC236}">
              <a16:creationId xmlns:a16="http://schemas.microsoft.com/office/drawing/2014/main" id="{00000000-0008-0000-0000-00003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76" name="Immagine 7175" descr="http://demaco.consob/ArchiflowWeb/images/indicator.gif">
          <a:extLst>
            <a:ext uri="{FF2B5EF4-FFF2-40B4-BE49-F238E27FC236}">
              <a16:creationId xmlns:a16="http://schemas.microsoft.com/office/drawing/2014/main" id="{00000000-0008-0000-0000-00003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77" name="Immagine 7176" descr="http://demaco.consob/ArchiflowWeb/images/indicator.gif">
          <a:extLst>
            <a:ext uri="{FF2B5EF4-FFF2-40B4-BE49-F238E27FC236}">
              <a16:creationId xmlns:a16="http://schemas.microsoft.com/office/drawing/2014/main" id="{00000000-0008-0000-0000-00003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78" name="Immagine 7177" descr="http://demaco.consob/ArchiflowWeb/images/indicator.gif">
          <a:extLst>
            <a:ext uri="{FF2B5EF4-FFF2-40B4-BE49-F238E27FC236}">
              <a16:creationId xmlns:a16="http://schemas.microsoft.com/office/drawing/2014/main" id="{00000000-0008-0000-0000-00003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79" name="Immagine 7178" descr="http://demaco.consob/ArchiflowWeb/images/indicator.gif">
          <a:extLst>
            <a:ext uri="{FF2B5EF4-FFF2-40B4-BE49-F238E27FC236}">
              <a16:creationId xmlns:a16="http://schemas.microsoft.com/office/drawing/2014/main" id="{00000000-0008-0000-0000-00003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80" name="Immagine 7179" descr="http://demaco.consob/ArchiflowWeb/images/indicator.gif">
          <a:extLst>
            <a:ext uri="{FF2B5EF4-FFF2-40B4-BE49-F238E27FC236}">
              <a16:creationId xmlns:a16="http://schemas.microsoft.com/office/drawing/2014/main" id="{00000000-0008-0000-0000-00003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81" name="Immagine 7180" descr="http://demaco.consob/ArchiflowWeb/images/indicator.gif">
          <a:extLst>
            <a:ext uri="{FF2B5EF4-FFF2-40B4-BE49-F238E27FC236}">
              <a16:creationId xmlns:a16="http://schemas.microsoft.com/office/drawing/2014/main" id="{00000000-0008-0000-0000-00003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82" name="Immagine 7181" descr="http://demaco.consob/ArchiflowWeb/images/indicator.gif">
          <a:extLst>
            <a:ext uri="{FF2B5EF4-FFF2-40B4-BE49-F238E27FC236}">
              <a16:creationId xmlns:a16="http://schemas.microsoft.com/office/drawing/2014/main" id="{00000000-0008-0000-0000-00003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83" name="Immagine 7182" descr="http://demaco.consob/ArchiflowWeb/images/indicator.gif">
          <a:extLst>
            <a:ext uri="{FF2B5EF4-FFF2-40B4-BE49-F238E27FC236}">
              <a16:creationId xmlns:a16="http://schemas.microsoft.com/office/drawing/2014/main" id="{00000000-0008-0000-0000-00003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84" name="Immagine 7183" descr="http://demaco.consob/ArchiflowWeb/images/indicator.gif">
          <a:extLst>
            <a:ext uri="{FF2B5EF4-FFF2-40B4-BE49-F238E27FC236}">
              <a16:creationId xmlns:a16="http://schemas.microsoft.com/office/drawing/2014/main" id="{00000000-0008-0000-0000-00003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85" name="Immagine 7184" descr="http://demaco.consob/ArchiflowWeb/images/indicator.gif">
          <a:extLst>
            <a:ext uri="{FF2B5EF4-FFF2-40B4-BE49-F238E27FC236}">
              <a16:creationId xmlns:a16="http://schemas.microsoft.com/office/drawing/2014/main" id="{00000000-0008-0000-0000-00003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86" name="Immagine 7185" descr="http://demaco.consob/ArchiflowWeb/images/indicator.gif">
          <a:extLst>
            <a:ext uri="{FF2B5EF4-FFF2-40B4-BE49-F238E27FC236}">
              <a16:creationId xmlns:a16="http://schemas.microsoft.com/office/drawing/2014/main" id="{00000000-0008-0000-0000-00003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87" name="Immagine 7186" descr="http://demaco.consob/ArchiflowWeb/images/indicator.gif">
          <a:extLst>
            <a:ext uri="{FF2B5EF4-FFF2-40B4-BE49-F238E27FC236}">
              <a16:creationId xmlns:a16="http://schemas.microsoft.com/office/drawing/2014/main" id="{00000000-0008-0000-0000-00003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88" name="Immagine 7187" descr="http://demaco.consob/ArchiflowWeb/images/indicator.gif">
          <a:extLst>
            <a:ext uri="{FF2B5EF4-FFF2-40B4-BE49-F238E27FC236}">
              <a16:creationId xmlns:a16="http://schemas.microsoft.com/office/drawing/2014/main" id="{00000000-0008-0000-0000-00003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89" name="Immagine 7188" descr="http://demaco.consob/ArchiflowWeb/images/indicator.gif">
          <a:extLst>
            <a:ext uri="{FF2B5EF4-FFF2-40B4-BE49-F238E27FC236}">
              <a16:creationId xmlns:a16="http://schemas.microsoft.com/office/drawing/2014/main" id="{00000000-0008-0000-0000-00003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90" name="Immagine 7189" descr="http://demaco.consob/ArchiflowWeb/images/indicator.gif">
          <a:extLst>
            <a:ext uri="{FF2B5EF4-FFF2-40B4-BE49-F238E27FC236}">
              <a16:creationId xmlns:a16="http://schemas.microsoft.com/office/drawing/2014/main" id="{00000000-0008-0000-0000-00004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91" name="Immagine 7190" descr="http://demaco.consob/ArchiflowWeb/images/indicator.gif">
          <a:extLst>
            <a:ext uri="{FF2B5EF4-FFF2-40B4-BE49-F238E27FC236}">
              <a16:creationId xmlns:a16="http://schemas.microsoft.com/office/drawing/2014/main" id="{00000000-0008-0000-0000-00004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92" name="Immagine 7191" descr="http://demaco.consob/ArchiflowWeb/images/indicator.gif">
          <a:extLst>
            <a:ext uri="{FF2B5EF4-FFF2-40B4-BE49-F238E27FC236}">
              <a16:creationId xmlns:a16="http://schemas.microsoft.com/office/drawing/2014/main" id="{00000000-0008-0000-0000-00004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93" name="Immagine 7192" descr="http://demaco.consob/ArchiflowWeb/images/indicator.gif">
          <a:extLst>
            <a:ext uri="{FF2B5EF4-FFF2-40B4-BE49-F238E27FC236}">
              <a16:creationId xmlns:a16="http://schemas.microsoft.com/office/drawing/2014/main" id="{00000000-0008-0000-0000-00004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94" name="Immagine 7193" descr="http://demaco.consob/ArchiflowWeb/images/indicator.gif">
          <a:extLst>
            <a:ext uri="{FF2B5EF4-FFF2-40B4-BE49-F238E27FC236}">
              <a16:creationId xmlns:a16="http://schemas.microsoft.com/office/drawing/2014/main" id="{00000000-0008-0000-0000-00004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95" name="Immagine 7194" descr="http://demaco.consob/ArchiflowWeb/images/indicator.gif">
          <a:extLst>
            <a:ext uri="{FF2B5EF4-FFF2-40B4-BE49-F238E27FC236}">
              <a16:creationId xmlns:a16="http://schemas.microsoft.com/office/drawing/2014/main" id="{00000000-0008-0000-0000-00004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96" name="Immagine 7195" descr="http://demaco.consob/ArchiflowWeb/images/indicator.gif">
          <a:extLst>
            <a:ext uri="{FF2B5EF4-FFF2-40B4-BE49-F238E27FC236}">
              <a16:creationId xmlns:a16="http://schemas.microsoft.com/office/drawing/2014/main" id="{00000000-0008-0000-0000-00004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97" name="Immagine 7196" descr="http://demaco.consob/ArchiflowWeb/images/indicator.gif">
          <a:extLst>
            <a:ext uri="{FF2B5EF4-FFF2-40B4-BE49-F238E27FC236}">
              <a16:creationId xmlns:a16="http://schemas.microsoft.com/office/drawing/2014/main" id="{00000000-0008-0000-0000-00004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198" name="Immagine 7197" descr="http://demaco.consob/ArchiflowWeb/images/indicator.gif">
          <a:extLst>
            <a:ext uri="{FF2B5EF4-FFF2-40B4-BE49-F238E27FC236}">
              <a16:creationId xmlns:a16="http://schemas.microsoft.com/office/drawing/2014/main" id="{00000000-0008-0000-0000-00004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199" name="Immagine 7198" descr="http://demaco.consob/ArchiflowWeb/images/indicator.gif">
          <a:extLst>
            <a:ext uri="{FF2B5EF4-FFF2-40B4-BE49-F238E27FC236}">
              <a16:creationId xmlns:a16="http://schemas.microsoft.com/office/drawing/2014/main" id="{00000000-0008-0000-0000-00004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00" name="Immagine 7199" descr="http://demaco.consob/ArchiflowWeb/images/indicator.gif">
          <a:extLst>
            <a:ext uri="{FF2B5EF4-FFF2-40B4-BE49-F238E27FC236}">
              <a16:creationId xmlns:a16="http://schemas.microsoft.com/office/drawing/2014/main" id="{00000000-0008-0000-0000-00004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01" name="Immagine 7200" descr="http://demaco.consob/ArchiflowWeb/images/indicator.gif">
          <a:extLst>
            <a:ext uri="{FF2B5EF4-FFF2-40B4-BE49-F238E27FC236}">
              <a16:creationId xmlns:a16="http://schemas.microsoft.com/office/drawing/2014/main" id="{00000000-0008-0000-0000-00004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02" name="Immagine 7201" descr="http://demaco.consob/ArchiflowWeb/images/indicator.gif">
          <a:extLst>
            <a:ext uri="{FF2B5EF4-FFF2-40B4-BE49-F238E27FC236}">
              <a16:creationId xmlns:a16="http://schemas.microsoft.com/office/drawing/2014/main" id="{00000000-0008-0000-0000-00004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03" name="Immagine 7202" descr="http://demaco.consob/ArchiflowWeb/images/indicator.gif">
          <a:extLst>
            <a:ext uri="{FF2B5EF4-FFF2-40B4-BE49-F238E27FC236}">
              <a16:creationId xmlns:a16="http://schemas.microsoft.com/office/drawing/2014/main" id="{00000000-0008-0000-0000-00004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04" name="Immagine 7203" descr="http://demaco.consob/ArchiflowWeb/images/indicator.gif">
          <a:extLst>
            <a:ext uri="{FF2B5EF4-FFF2-40B4-BE49-F238E27FC236}">
              <a16:creationId xmlns:a16="http://schemas.microsoft.com/office/drawing/2014/main" id="{00000000-0008-0000-0000-00004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05" name="Immagine 7204" descr="http://demaco.consob/ArchiflowWeb/images/indicator.gif">
          <a:extLst>
            <a:ext uri="{FF2B5EF4-FFF2-40B4-BE49-F238E27FC236}">
              <a16:creationId xmlns:a16="http://schemas.microsoft.com/office/drawing/2014/main" id="{00000000-0008-0000-0000-00004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06" name="Immagine 7205" descr="http://demaco.consob/ArchiflowWeb/images/indicator.gif">
          <a:extLst>
            <a:ext uri="{FF2B5EF4-FFF2-40B4-BE49-F238E27FC236}">
              <a16:creationId xmlns:a16="http://schemas.microsoft.com/office/drawing/2014/main" id="{00000000-0008-0000-0000-00005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07" name="Immagine 7206" descr="http://demaco.consob/ArchiflowWeb/images/indicator.gif">
          <a:extLst>
            <a:ext uri="{FF2B5EF4-FFF2-40B4-BE49-F238E27FC236}">
              <a16:creationId xmlns:a16="http://schemas.microsoft.com/office/drawing/2014/main" id="{00000000-0008-0000-0000-00005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08" name="Immagine 7207" descr="http://demaco.consob/ArchiflowWeb/images/indicator.gif">
          <a:extLst>
            <a:ext uri="{FF2B5EF4-FFF2-40B4-BE49-F238E27FC236}">
              <a16:creationId xmlns:a16="http://schemas.microsoft.com/office/drawing/2014/main" id="{00000000-0008-0000-0000-00005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09" name="Immagine 7208" descr="http://demaco.consob/ArchiflowWeb/images/indicator.gif">
          <a:extLst>
            <a:ext uri="{FF2B5EF4-FFF2-40B4-BE49-F238E27FC236}">
              <a16:creationId xmlns:a16="http://schemas.microsoft.com/office/drawing/2014/main" id="{00000000-0008-0000-0000-00005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0" name="Immagine 7209" descr="http://demaco.consob/ArchiflowWeb/images/indicator.gif">
          <a:extLst>
            <a:ext uri="{FF2B5EF4-FFF2-40B4-BE49-F238E27FC236}">
              <a16:creationId xmlns:a16="http://schemas.microsoft.com/office/drawing/2014/main" id="{00000000-0008-0000-0000-00005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1" name="Immagine 7210" descr="http://demaco.consob/ArchiflowWeb/images/indicator.gif">
          <a:extLst>
            <a:ext uri="{FF2B5EF4-FFF2-40B4-BE49-F238E27FC236}">
              <a16:creationId xmlns:a16="http://schemas.microsoft.com/office/drawing/2014/main" id="{00000000-0008-0000-0000-00005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2" name="Immagine 7211" descr="http://demaco.consob/ArchiflowWeb/images/indicator.gif">
          <a:extLst>
            <a:ext uri="{FF2B5EF4-FFF2-40B4-BE49-F238E27FC236}">
              <a16:creationId xmlns:a16="http://schemas.microsoft.com/office/drawing/2014/main" id="{00000000-0008-0000-0000-00005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3" name="Immagine 7212" descr="http://demaco.consob/ArchiflowWeb/images/indicator.gif">
          <a:extLst>
            <a:ext uri="{FF2B5EF4-FFF2-40B4-BE49-F238E27FC236}">
              <a16:creationId xmlns:a16="http://schemas.microsoft.com/office/drawing/2014/main" id="{00000000-0008-0000-0000-00005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4" name="Immagine 7213" descr="http://demaco.consob/ArchiflowWeb/images/indicator.gif">
          <a:extLst>
            <a:ext uri="{FF2B5EF4-FFF2-40B4-BE49-F238E27FC236}">
              <a16:creationId xmlns:a16="http://schemas.microsoft.com/office/drawing/2014/main" id="{00000000-0008-0000-0000-00005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5" name="Immagine 7214" descr="http://demaco.consob/ArchiflowWeb/images/indicator.gif">
          <a:extLst>
            <a:ext uri="{FF2B5EF4-FFF2-40B4-BE49-F238E27FC236}">
              <a16:creationId xmlns:a16="http://schemas.microsoft.com/office/drawing/2014/main" id="{00000000-0008-0000-0000-00005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6" name="Immagine 7215" descr="http://demaco.consob/ArchiflowWeb/images/indicator.gif">
          <a:extLst>
            <a:ext uri="{FF2B5EF4-FFF2-40B4-BE49-F238E27FC236}">
              <a16:creationId xmlns:a16="http://schemas.microsoft.com/office/drawing/2014/main" id="{00000000-0008-0000-0000-00005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7" name="Immagine 7216" descr="http://demaco.consob/ArchiflowWeb/images/indicator.gif">
          <a:extLst>
            <a:ext uri="{FF2B5EF4-FFF2-40B4-BE49-F238E27FC236}">
              <a16:creationId xmlns:a16="http://schemas.microsoft.com/office/drawing/2014/main" id="{00000000-0008-0000-0000-00005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8" name="Immagine 7217" descr="http://demaco.consob/ArchiflowWeb/images/indicator.gif">
          <a:extLst>
            <a:ext uri="{FF2B5EF4-FFF2-40B4-BE49-F238E27FC236}">
              <a16:creationId xmlns:a16="http://schemas.microsoft.com/office/drawing/2014/main" id="{00000000-0008-0000-0000-00005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19" name="Immagine 7218" descr="http://demaco.consob/ArchiflowWeb/images/indicator.gif">
          <a:extLst>
            <a:ext uri="{FF2B5EF4-FFF2-40B4-BE49-F238E27FC236}">
              <a16:creationId xmlns:a16="http://schemas.microsoft.com/office/drawing/2014/main" id="{00000000-0008-0000-0000-00005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20" name="Immagine 7219" descr="http://demaco.consob/ArchiflowWeb/images/indicator.gif">
          <a:extLst>
            <a:ext uri="{FF2B5EF4-FFF2-40B4-BE49-F238E27FC236}">
              <a16:creationId xmlns:a16="http://schemas.microsoft.com/office/drawing/2014/main" id="{00000000-0008-0000-0000-00005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21" name="Immagine 7220" descr="http://demaco.consob/ArchiflowWeb/images/indicator.gif">
          <a:extLst>
            <a:ext uri="{FF2B5EF4-FFF2-40B4-BE49-F238E27FC236}">
              <a16:creationId xmlns:a16="http://schemas.microsoft.com/office/drawing/2014/main" id="{00000000-0008-0000-0000-00005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22" name="Immagine 7221" descr="http://demaco.consob/ArchiflowWeb/images/indicator.gif">
          <a:extLst>
            <a:ext uri="{FF2B5EF4-FFF2-40B4-BE49-F238E27FC236}">
              <a16:creationId xmlns:a16="http://schemas.microsoft.com/office/drawing/2014/main" id="{00000000-0008-0000-0000-00006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23" name="Immagine 7222" descr="http://demaco.consob/ArchiflowWeb/images/indicator.gif">
          <a:extLst>
            <a:ext uri="{FF2B5EF4-FFF2-40B4-BE49-F238E27FC236}">
              <a16:creationId xmlns:a16="http://schemas.microsoft.com/office/drawing/2014/main" id="{00000000-0008-0000-0000-00006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24" name="Immagine 7223" descr="http://demaco.consob/ArchiflowWeb/images/indicator.gif">
          <a:extLst>
            <a:ext uri="{FF2B5EF4-FFF2-40B4-BE49-F238E27FC236}">
              <a16:creationId xmlns:a16="http://schemas.microsoft.com/office/drawing/2014/main" id="{00000000-0008-0000-0000-00006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25" name="Immagine 7224" descr="http://demaco.consob/ArchiflowWeb/images/indicator.gif">
          <a:extLst>
            <a:ext uri="{FF2B5EF4-FFF2-40B4-BE49-F238E27FC236}">
              <a16:creationId xmlns:a16="http://schemas.microsoft.com/office/drawing/2014/main" id="{00000000-0008-0000-0000-00006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26" name="Immagine 7225" descr="http://demaco.consob/ArchiflowWeb/images/indicator.gif">
          <a:extLst>
            <a:ext uri="{FF2B5EF4-FFF2-40B4-BE49-F238E27FC236}">
              <a16:creationId xmlns:a16="http://schemas.microsoft.com/office/drawing/2014/main" id="{00000000-0008-0000-0000-00006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27" name="Immagine 7226" descr="http://demaco.consob/ArchiflowWeb/images/indicator.gif">
          <a:extLst>
            <a:ext uri="{FF2B5EF4-FFF2-40B4-BE49-F238E27FC236}">
              <a16:creationId xmlns:a16="http://schemas.microsoft.com/office/drawing/2014/main" id="{00000000-0008-0000-0000-00006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28" name="Immagine 7227" descr="http://demaco.consob/ArchiflowWeb/images/indicator.gif">
          <a:extLst>
            <a:ext uri="{FF2B5EF4-FFF2-40B4-BE49-F238E27FC236}">
              <a16:creationId xmlns:a16="http://schemas.microsoft.com/office/drawing/2014/main" id="{00000000-0008-0000-0000-00006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29" name="Immagine 7228" descr="http://demaco.consob/ArchiflowWeb/images/indicator.gif">
          <a:extLst>
            <a:ext uri="{FF2B5EF4-FFF2-40B4-BE49-F238E27FC236}">
              <a16:creationId xmlns:a16="http://schemas.microsoft.com/office/drawing/2014/main" id="{00000000-0008-0000-0000-00006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30" name="Immagine 7229" descr="http://demaco.consob/ArchiflowWeb/images/indicator.gif">
          <a:extLst>
            <a:ext uri="{FF2B5EF4-FFF2-40B4-BE49-F238E27FC236}">
              <a16:creationId xmlns:a16="http://schemas.microsoft.com/office/drawing/2014/main" id="{00000000-0008-0000-0000-00006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31" name="Immagine 7230" descr="http://demaco.consob/ArchiflowWeb/images/indicator.gif">
          <a:extLst>
            <a:ext uri="{FF2B5EF4-FFF2-40B4-BE49-F238E27FC236}">
              <a16:creationId xmlns:a16="http://schemas.microsoft.com/office/drawing/2014/main" id="{00000000-0008-0000-0000-00006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32" name="Immagine 7231" descr="http://demaco.consob/ArchiflowWeb/images/indicator.gif">
          <a:extLst>
            <a:ext uri="{FF2B5EF4-FFF2-40B4-BE49-F238E27FC236}">
              <a16:creationId xmlns:a16="http://schemas.microsoft.com/office/drawing/2014/main" id="{00000000-0008-0000-0000-00006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33" name="Immagine 7232" descr="http://demaco.consob/ArchiflowWeb/images/indicator.gif">
          <a:extLst>
            <a:ext uri="{FF2B5EF4-FFF2-40B4-BE49-F238E27FC236}">
              <a16:creationId xmlns:a16="http://schemas.microsoft.com/office/drawing/2014/main" id="{00000000-0008-0000-0000-00006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34" name="Immagine 7233" descr="http://demaco.consob/ArchiflowWeb/images/indicator.gif">
          <a:extLst>
            <a:ext uri="{FF2B5EF4-FFF2-40B4-BE49-F238E27FC236}">
              <a16:creationId xmlns:a16="http://schemas.microsoft.com/office/drawing/2014/main" id="{00000000-0008-0000-0000-00006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35" name="Immagine 7234" descr="http://demaco.consob/ArchiflowWeb/images/indicator.gif">
          <a:extLst>
            <a:ext uri="{FF2B5EF4-FFF2-40B4-BE49-F238E27FC236}">
              <a16:creationId xmlns:a16="http://schemas.microsoft.com/office/drawing/2014/main" id="{00000000-0008-0000-0000-00006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36" name="Immagine 7235" descr="http://demaco.consob/ArchiflowWeb/images/indicator.gif">
          <a:extLst>
            <a:ext uri="{FF2B5EF4-FFF2-40B4-BE49-F238E27FC236}">
              <a16:creationId xmlns:a16="http://schemas.microsoft.com/office/drawing/2014/main" id="{00000000-0008-0000-0000-00006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37" name="Immagine 7236" descr="http://demaco.consob/ArchiflowWeb/images/indicator.gif">
          <a:extLst>
            <a:ext uri="{FF2B5EF4-FFF2-40B4-BE49-F238E27FC236}">
              <a16:creationId xmlns:a16="http://schemas.microsoft.com/office/drawing/2014/main" id="{00000000-0008-0000-0000-00006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38" name="Immagine 7237" descr="http://demaco.consob/ArchiflowWeb/images/indicator.gif">
          <a:extLst>
            <a:ext uri="{FF2B5EF4-FFF2-40B4-BE49-F238E27FC236}">
              <a16:creationId xmlns:a16="http://schemas.microsoft.com/office/drawing/2014/main" id="{00000000-0008-0000-0000-00007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39" name="Immagine 7238" descr="http://demaco.consob/ArchiflowWeb/images/indicator.gif">
          <a:extLst>
            <a:ext uri="{FF2B5EF4-FFF2-40B4-BE49-F238E27FC236}">
              <a16:creationId xmlns:a16="http://schemas.microsoft.com/office/drawing/2014/main" id="{00000000-0008-0000-0000-00007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40" name="Immagine 7239" descr="http://demaco.consob/ArchiflowWeb/images/indicator.gif">
          <a:extLst>
            <a:ext uri="{FF2B5EF4-FFF2-40B4-BE49-F238E27FC236}">
              <a16:creationId xmlns:a16="http://schemas.microsoft.com/office/drawing/2014/main" id="{00000000-0008-0000-0000-00007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41" name="Immagine 7240" descr="http://demaco.consob/ArchiflowWeb/images/indicator.gif">
          <a:extLst>
            <a:ext uri="{FF2B5EF4-FFF2-40B4-BE49-F238E27FC236}">
              <a16:creationId xmlns:a16="http://schemas.microsoft.com/office/drawing/2014/main" id="{00000000-0008-0000-0000-00007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42" name="Immagine 7241" descr="http://demaco.consob/ArchiflowWeb/images/indicator.gif">
          <a:extLst>
            <a:ext uri="{FF2B5EF4-FFF2-40B4-BE49-F238E27FC236}">
              <a16:creationId xmlns:a16="http://schemas.microsoft.com/office/drawing/2014/main" id="{00000000-0008-0000-0000-00007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43" name="Immagine 7242" descr="http://demaco.consob/ArchiflowWeb/images/indicator.gif">
          <a:extLst>
            <a:ext uri="{FF2B5EF4-FFF2-40B4-BE49-F238E27FC236}">
              <a16:creationId xmlns:a16="http://schemas.microsoft.com/office/drawing/2014/main" id="{00000000-0008-0000-0000-00007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44" name="Immagine 7243" descr="http://demaco.consob/ArchiflowWeb/images/indicator.gif">
          <a:extLst>
            <a:ext uri="{FF2B5EF4-FFF2-40B4-BE49-F238E27FC236}">
              <a16:creationId xmlns:a16="http://schemas.microsoft.com/office/drawing/2014/main" id="{00000000-0008-0000-0000-00007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45" name="Immagine 7244" descr="http://demaco.consob/ArchiflowWeb/images/indicator.gif">
          <a:extLst>
            <a:ext uri="{FF2B5EF4-FFF2-40B4-BE49-F238E27FC236}">
              <a16:creationId xmlns:a16="http://schemas.microsoft.com/office/drawing/2014/main" id="{00000000-0008-0000-0000-00007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46" name="Immagine 7245" descr="http://demaco.consob/ArchiflowWeb/images/indicator.gif">
          <a:extLst>
            <a:ext uri="{FF2B5EF4-FFF2-40B4-BE49-F238E27FC236}">
              <a16:creationId xmlns:a16="http://schemas.microsoft.com/office/drawing/2014/main" id="{00000000-0008-0000-0000-00007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47" name="Immagine 7246" descr="http://demaco.consob/ArchiflowWeb/images/indicator.gif">
          <a:extLst>
            <a:ext uri="{FF2B5EF4-FFF2-40B4-BE49-F238E27FC236}">
              <a16:creationId xmlns:a16="http://schemas.microsoft.com/office/drawing/2014/main" id="{00000000-0008-0000-0000-00007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48" name="Immagine 7247" descr="http://demaco.consob/ArchiflowWeb/images/indicator.gif">
          <a:extLst>
            <a:ext uri="{FF2B5EF4-FFF2-40B4-BE49-F238E27FC236}">
              <a16:creationId xmlns:a16="http://schemas.microsoft.com/office/drawing/2014/main" id="{00000000-0008-0000-0000-00007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49" name="Immagine 7248" descr="http://demaco.consob/ArchiflowWeb/images/indicator.gif">
          <a:extLst>
            <a:ext uri="{FF2B5EF4-FFF2-40B4-BE49-F238E27FC236}">
              <a16:creationId xmlns:a16="http://schemas.microsoft.com/office/drawing/2014/main" id="{00000000-0008-0000-0000-00007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50" name="Immagine 7249" descr="http://demaco.consob/ArchiflowWeb/images/indicator.gif">
          <a:extLst>
            <a:ext uri="{FF2B5EF4-FFF2-40B4-BE49-F238E27FC236}">
              <a16:creationId xmlns:a16="http://schemas.microsoft.com/office/drawing/2014/main" id="{00000000-0008-0000-0000-00007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51" name="Immagine 7250" descr="http://demaco.consob/ArchiflowWeb/images/indicator.gif">
          <a:extLst>
            <a:ext uri="{FF2B5EF4-FFF2-40B4-BE49-F238E27FC236}">
              <a16:creationId xmlns:a16="http://schemas.microsoft.com/office/drawing/2014/main" id="{00000000-0008-0000-0000-00007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52" name="Immagine 7251" descr="http://demaco.consob/ArchiflowWeb/images/indicator.gif">
          <a:extLst>
            <a:ext uri="{FF2B5EF4-FFF2-40B4-BE49-F238E27FC236}">
              <a16:creationId xmlns:a16="http://schemas.microsoft.com/office/drawing/2014/main" id="{00000000-0008-0000-0000-00007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53" name="Immagine 7252" descr="http://demaco.consob/ArchiflowWeb/images/indicator.gif">
          <a:extLst>
            <a:ext uri="{FF2B5EF4-FFF2-40B4-BE49-F238E27FC236}">
              <a16:creationId xmlns:a16="http://schemas.microsoft.com/office/drawing/2014/main" id="{00000000-0008-0000-0000-00007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54" name="Immagine 7253" descr="http://demaco.consob/ArchiflowWeb/images/indicator.gif">
          <a:extLst>
            <a:ext uri="{FF2B5EF4-FFF2-40B4-BE49-F238E27FC236}">
              <a16:creationId xmlns:a16="http://schemas.microsoft.com/office/drawing/2014/main" id="{00000000-0008-0000-0000-00008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55" name="Immagine 7254" descr="http://demaco.consob/ArchiflowWeb/images/indicator.gif">
          <a:extLst>
            <a:ext uri="{FF2B5EF4-FFF2-40B4-BE49-F238E27FC236}">
              <a16:creationId xmlns:a16="http://schemas.microsoft.com/office/drawing/2014/main" id="{00000000-0008-0000-0000-00008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56" name="Immagine 7255" descr="http://demaco.consob/ArchiflowWeb/images/indicator.gif">
          <a:extLst>
            <a:ext uri="{FF2B5EF4-FFF2-40B4-BE49-F238E27FC236}">
              <a16:creationId xmlns:a16="http://schemas.microsoft.com/office/drawing/2014/main" id="{00000000-0008-0000-0000-00008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57" name="Immagine 7256" descr="http://demaco.consob/ArchiflowWeb/images/indicator.gif">
          <a:extLst>
            <a:ext uri="{FF2B5EF4-FFF2-40B4-BE49-F238E27FC236}">
              <a16:creationId xmlns:a16="http://schemas.microsoft.com/office/drawing/2014/main" id="{00000000-0008-0000-0000-00008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58" name="Immagine 7257" descr="http://demaco.consob/ArchiflowWeb/images/indicator.gif">
          <a:extLst>
            <a:ext uri="{FF2B5EF4-FFF2-40B4-BE49-F238E27FC236}">
              <a16:creationId xmlns:a16="http://schemas.microsoft.com/office/drawing/2014/main" id="{00000000-0008-0000-0000-00008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59" name="Immagine 7258" descr="http://demaco.consob/ArchiflowWeb/images/indicator.gif">
          <a:extLst>
            <a:ext uri="{FF2B5EF4-FFF2-40B4-BE49-F238E27FC236}">
              <a16:creationId xmlns:a16="http://schemas.microsoft.com/office/drawing/2014/main" id="{00000000-0008-0000-0000-00008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0" name="Immagine 7259" descr="http://demaco.consob/ArchiflowWeb/images/indicator.gif">
          <a:extLst>
            <a:ext uri="{FF2B5EF4-FFF2-40B4-BE49-F238E27FC236}">
              <a16:creationId xmlns:a16="http://schemas.microsoft.com/office/drawing/2014/main" id="{00000000-0008-0000-0000-00008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1" name="Immagine 7260" descr="http://demaco.consob/ArchiflowWeb/images/indicator.gif">
          <a:extLst>
            <a:ext uri="{FF2B5EF4-FFF2-40B4-BE49-F238E27FC236}">
              <a16:creationId xmlns:a16="http://schemas.microsoft.com/office/drawing/2014/main" id="{00000000-0008-0000-0000-00008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2" name="Immagine 7261" descr="http://demaco.consob/ArchiflowWeb/images/indicator.gif">
          <a:extLst>
            <a:ext uri="{FF2B5EF4-FFF2-40B4-BE49-F238E27FC236}">
              <a16:creationId xmlns:a16="http://schemas.microsoft.com/office/drawing/2014/main" id="{00000000-0008-0000-0000-00008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3" name="Immagine 7262" descr="http://demaco.consob/ArchiflowWeb/images/indicator.gif">
          <a:extLst>
            <a:ext uri="{FF2B5EF4-FFF2-40B4-BE49-F238E27FC236}">
              <a16:creationId xmlns:a16="http://schemas.microsoft.com/office/drawing/2014/main" id="{00000000-0008-0000-0000-00008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4" name="Immagine 7263" descr="http://demaco.consob/ArchiflowWeb/images/indicator.gif">
          <a:extLst>
            <a:ext uri="{FF2B5EF4-FFF2-40B4-BE49-F238E27FC236}">
              <a16:creationId xmlns:a16="http://schemas.microsoft.com/office/drawing/2014/main" id="{00000000-0008-0000-0000-00008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5" name="Immagine 7264" descr="http://demaco.consob/ArchiflowWeb/images/indicator.gif">
          <a:extLst>
            <a:ext uri="{FF2B5EF4-FFF2-40B4-BE49-F238E27FC236}">
              <a16:creationId xmlns:a16="http://schemas.microsoft.com/office/drawing/2014/main" id="{00000000-0008-0000-0000-00008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6" name="Immagine 7265" descr="http://demaco.consob/ArchiflowWeb/images/indicator.gif">
          <a:extLst>
            <a:ext uri="{FF2B5EF4-FFF2-40B4-BE49-F238E27FC236}">
              <a16:creationId xmlns:a16="http://schemas.microsoft.com/office/drawing/2014/main" id="{00000000-0008-0000-0000-00008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7" name="Immagine 7266" descr="http://demaco.consob/ArchiflowWeb/images/indicator.gif">
          <a:extLst>
            <a:ext uri="{FF2B5EF4-FFF2-40B4-BE49-F238E27FC236}">
              <a16:creationId xmlns:a16="http://schemas.microsoft.com/office/drawing/2014/main" id="{00000000-0008-0000-0000-00008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8" name="Immagine 7267" descr="http://demaco.consob/ArchiflowWeb/images/indicator.gif">
          <a:extLst>
            <a:ext uri="{FF2B5EF4-FFF2-40B4-BE49-F238E27FC236}">
              <a16:creationId xmlns:a16="http://schemas.microsoft.com/office/drawing/2014/main" id="{00000000-0008-0000-0000-00008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69" name="Immagine 7268" descr="http://demaco.consob/ArchiflowWeb/images/indicator.gif">
          <a:extLst>
            <a:ext uri="{FF2B5EF4-FFF2-40B4-BE49-F238E27FC236}">
              <a16:creationId xmlns:a16="http://schemas.microsoft.com/office/drawing/2014/main" id="{00000000-0008-0000-0000-00008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0" name="Immagine 7269" descr="http://demaco.consob/ArchiflowWeb/images/indicator.gif">
          <a:extLst>
            <a:ext uri="{FF2B5EF4-FFF2-40B4-BE49-F238E27FC236}">
              <a16:creationId xmlns:a16="http://schemas.microsoft.com/office/drawing/2014/main" id="{00000000-0008-0000-0000-00009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1" name="Immagine 7270" descr="http://demaco.consob/ArchiflowWeb/images/indicator.gif">
          <a:extLst>
            <a:ext uri="{FF2B5EF4-FFF2-40B4-BE49-F238E27FC236}">
              <a16:creationId xmlns:a16="http://schemas.microsoft.com/office/drawing/2014/main" id="{00000000-0008-0000-0000-00009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2" name="Immagine 7271" descr="http://demaco.consob/ArchiflowWeb/images/indicator.gif">
          <a:extLst>
            <a:ext uri="{FF2B5EF4-FFF2-40B4-BE49-F238E27FC236}">
              <a16:creationId xmlns:a16="http://schemas.microsoft.com/office/drawing/2014/main" id="{00000000-0008-0000-0000-00009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3" name="Immagine 7272" descr="http://demaco.consob/ArchiflowWeb/images/indicator.gif">
          <a:extLst>
            <a:ext uri="{FF2B5EF4-FFF2-40B4-BE49-F238E27FC236}">
              <a16:creationId xmlns:a16="http://schemas.microsoft.com/office/drawing/2014/main" id="{00000000-0008-0000-0000-00009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4" name="Immagine 7273" descr="http://demaco.consob/ArchiflowWeb/images/indicator.gif">
          <a:extLst>
            <a:ext uri="{FF2B5EF4-FFF2-40B4-BE49-F238E27FC236}">
              <a16:creationId xmlns:a16="http://schemas.microsoft.com/office/drawing/2014/main" id="{00000000-0008-0000-0000-00009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5" name="Immagine 7274" descr="http://demaco.consob/ArchiflowWeb/images/indicator.gif">
          <a:extLst>
            <a:ext uri="{FF2B5EF4-FFF2-40B4-BE49-F238E27FC236}">
              <a16:creationId xmlns:a16="http://schemas.microsoft.com/office/drawing/2014/main" id="{00000000-0008-0000-0000-00009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6" name="Immagine 7275" descr="http://demaco.consob/ArchiflowWeb/images/indicator.gif">
          <a:extLst>
            <a:ext uri="{FF2B5EF4-FFF2-40B4-BE49-F238E27FC236}">
              <a16:creationId xmlns:a16="http://schemas.microsoft.com/office/drawing/2014/main" id="{00000000-0008-0000-0000-00009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7" name="Immagine 7276" descr="http://demaco.consob/ArchiflowWeb/images/indicator.gif">
          <a:extLst>
            <a:ext uri="{FF2B5EF4-FFF2-40B4-BE49-F238E27FC236}">
              <a16:creationId xmlns:a16="http://schemas.microsoft.com/office/drawing/2014/main" id="{00000000-0008-0000-0000-00009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78" name="Immagine 7277" descr="http://demaco.consob/ArchiflowWeb/images/indicator.gif">
          <a:extLst>
            <a:ext uri="{FF2B5EF4-FFF2-40B4-BE49-F238E27FC236}">
              <a16:creationId xmlns:a16="http://schemas.microsoft.com/office/drawing/2014/main" id="{00000000-0008-0000-0000-00009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79" name="Immagine 7278" descr="http://demaco.consob/ArchiflowWeb/images/indicator.gif">
          <a:extLst>
            <a:ext uri="{FF2B5EF4-FFF2-40B4-BE49-F238E27FC236}">
              <a16:creationId xmlns:a16="http://schemas.microsoft.com/office/drawing/2014/main" id="{00000000-0008-0000-0000-00009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80" name="Immagine 7279" descr="http://demaco.consob/ArchiflowWeb/images/indicator.gif">
          <a:extLst>
            <a:ext uri="{FF2B5EF4-FFF2-40B4-BE49-F238E27FC236}">
              <a16:creationId xmlns:a16="http://schemas.microsoft.com/office/drawing/2014/main" id="{00000000-0008-0000-0000-00009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81" name="Immagine 7280" descr="http://demaco.consob/ArchiflowWeb/images/indicator.gif">
          <a:extLst>
            <a:ext uri="{FF2B5EF4-FFF2-40B4-BE49-F238E27FC236}">
              <a16:creationId xmlns:a16="http://schemas.microsoft.com/office/drawing/2014/main" id="{00000000-0008-0000-0000-00009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82" name="Immagine 7281" descr="http://demaco.consob/ArchiflowWeb/images/indicator.gif">
          <a:extLst>
            <a:ext uri="{FF2B5EF4-FFF2-40B4-BE49-F238E27FC236}">
              <a16:creationId xmlns:a16="http://schemas.microsoft.com/office/drawing/2014/main" id="{00000000-0008-0000-0000-00009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83" name="Immagine 7282" descr="http://demaco.consob/ArchiflowWeb/images/indicator.gif">
          <a:extLst>
            <a:ext uri="{FF2B5EF4-FFF2-40B4-BE49-F238E27FC236}">
              <a16:creationId xmlns:a16="http://schemas.microsoft.com/office/drawing/2014/main" id="{00000000-0008-0000-0000-00009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84" name="Immagine 7283" descr="http://demaco.consob/ArchiflowWeb/images/indicator.gif">
          <a:extLst>
            <a:ext uri="{FF2B5EF4-FFF2-40B4-BE49-F238E27FC236}">
              <a16:creationId xmlns:a16="http://schemas.microsoft.com/office/drawing/2014/main" id="{00000000-0008-0000-0000-00009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85" name="Immagine 7284" descr="http://demaco.consob/ArchiflowWeb/images/indicator.gif">
          <a:extLst>
            <a:ext uri="{FF2B5EF4-FFF2-40B4-BE49-F238E27FC236}">
              <a16:creationId xmlns:a16="http://schemas.microsoft.com/office/drawing/2014/main" id="{00000000-0008-0000-0000-00009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86" name="Immagine 7285" descr="http://demaco.consob/ArchiflowWeb/images/indicator.gif">
          <a:extLst>
            <a:ext uri="{FF2B5EF4-FFF2-40B4-BE49-F238E27FC236}">
              <a16:creationId xmlns:a16="http://schemas.microsoft.com/office/drawing/2014/main" id="{00000000-0008-0000-0000-0000A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87" name="Immagine 7286" descr="http://demaco.consob/ArchiflowWeb/images/indicator.gif">
          <a:extLst>
            <a:ext uri="{FF2B5EF4-FFF2-40B4-BE49-F238E27FC236}">
              <a16:creationId xmlns:a16="http://schemas.microsoft.com/office/drawing/2014/main" id="{00000000-0008-0000-0000-0000A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88" name="Immagine 7287" descr="http://demaco.consob/ArchiflowWeb/images/indicator.gif">
          <a:extLst>
            <a:ext uri="{FF2B5EF4-FFF2-40B4-BE49-F238E27FC236}">
              <a16:creationId xmlns:a16="http://schemas.microsoft.com/office/drawing/2014/main" id="{00000000-0008-0000-0000-0000A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89" name="Immagine 7288" descr="http://demaco.consob/ArchiflowWeb/images/indicator.gif">
          <a:extLst>
            <a:ext uri="{FF2B5EF4-FFF2-40B4-BE49-F238E27FC236}">
              <a16:creationId xmlns:a16="http://schemas.microsoft.com/office/drawing/2014/main" id="{00000000-0008-0000-0000-0000A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90" name="Immagine 7289" descr="http://demaco.consob/ArchiflowWeb/images/indicator.gif">
          <a:extLst>
            <a:ext uri="{FF2B5EF4-FFF2-40B4-BE49-F238E27FC236}">
              <a16:creationId xmlns:a16="http://schemas.microsoft.com/office/drawing/2014/main" id="{00000000-0008-0000-0000-0000A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91" name="Immagine 7290" descr="http://demaco.consob/ArchiflowWeb/images/indicator.gif">
          <a:extLst>
            <a:ext uri="{FF2B5EF4-FFF2-40B4-BE49-F238E27FC236}">
              <a16:creationId xmlns:a16="http://schemas.microsoft.com/office/drawing/2014/main" id="{00000000-0008-0000-0000-0000A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92" name="Immagine 7291" descr="http://demaco.consob/ArchiflowWeb/images/indicator.gif">
          <a:extLst>
            <a:ext uri="{FF2B5EF4-FFF2-40B4-BE49-F238E27FC236}">
              <a16:creationId xmlns:a16="http://schemas.microsoft.com/office/drawing/2014/main" id="{00000000-0008-0000-0000-0000A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93" name="Immagine 7292" descr="http://demaco.consob/ArchiflowWeb/images/indicator.gif">
          <a:extLst>
            <a:ext uri="{FF2B5EF4-FFF2-40B4-BE49-F238E27FC236}">
              <a16:creationId xmlns:a16="http://schemas.microsoft.com/office/drawing/2014/main" id="{00000000-0008-0000-0000-0000A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94" name="Immagine 7293" descr="http://demaco.consob/ArchiflowWeb/images/indicator.gif">
          <a:extLst>
            <a:ext uri="{FF2B5EF4-FFF2-40B4-BE49-F238E27FC236}">
              <a16:creationId xmlns:a16="http://schemas.microsoft.com/office/drawing/2014/main" id="{00000000-0008-0000-0000-0000A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95" name="Immagine 7294" descr="http://demaco.consob/ArchiflowWeb/images/indicator.gif">
          <a:extLst>
            <a:ext uri="{FF2B5EF4-FFF2-40B4-BE49-F238E27FC236}">
              <a16:creationId xmlns:a16="http://schemas.microsoft.com/office/drawing/2014/main" id="{00000000-0008-0000-0000-0000A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96" name="Immagine 7295" descr="http://demaco.consob/ArchiflowWeb/images/indicator.gif">
          <a:extLst>
            <a:ext uri="{FF2B5EF4-FFF2-40B4-BE49-F238E27FC236}">
              <a16:creationId xmlns:a16="http://schemas.microsoft.com/office/drawing/2014/main" id="{00000000-0008-0000-0000-0000A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97" name="Immagine 7296" descr="http://demaco.consob/ArchiflowWeb/images/indicator.gif">
          <a:extLst>
            <a:ext uri="{FF2B5EF4-FFF2-40B4-BE49-F238E27FC236}">
              <a16:creationId xmlns:a16="http://schemas.microsoft.com/office/drawing/2014/main" id="{00000000-0008-0000-0000-0000A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298" name="Immagine 7297" descr="http://demaco.consob/ArchiflowWeb/images/indicator.gif">
          <a:extLst>
            <a:ext uri="{FF2B5EF4-FFF2-40B4-BE49-F238E27FC236}">
              <a16:creationId xmlns:a16="http://schemas.microsoft.com/office/drawing/2014/main" id="{00000000-0008-0000-0000-0000A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299" name="Immagine 7298" descr="http://demaco.consob/ArchiflowWeb/images/indicator.gif">
          <a:extLst>
            <a:ext uri="{FF2B5EF4-FFF2-40B4-BE49-F238E27FC236}">
              <a16:creationId xmlns:a16="http://schemas.microsoft.com/office/drawing/2014/main" id="{00000000-0008-0000-0000-0000A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00" name="Immagine 7299" descr="http://demaco.consob/ArchiflowWeb/images/indicator.gif">
          <a:extLst>
            <a:ext uri="{FF2B5EF4-FFF2-40B4-BE49-F238E27FC236}">
              <a16:creationId xmlns:a16="http://schemas.microsoft.com/office/drawing/2014/main" id="{00000000-0008-0000-0000-0000A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01" name="Immagine 7300" descr="http://demaco.consob/ArchiflowWeb/images/indicator.gif">
          <a:extLst>
            <a:ext uri="{FF2B5EF4-FFF2-40B4-BE49-F238E27FC236}">
              <a16:creationId xmlns:a16="http://schemas.microsoft.com/office/drawing/2014/main" id="{00000000-0008-0000-0000-0000A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02" name="Immagine 7301" descr="http://demaco.consob/ArchiflowWeb/images/indicator.gif">
          <a:extLst>
            <a:ext uri="{FF2B5EF4-FFF2-40B4-BE49-F238E27FC236}">
              <a16:creationId xmlns:a16="http://schemas.microsoft.com/office/drawing/2014/main" id="{00000000-0008-0000-0000-0000B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03" name="Immagine 7302" descr="http://demaco.consob/ArchiflowWeb/images/indicator.gif">
          <a:extLst>
            <a:ext uri="{FF2B5EF4-FFF2-40B4-BE49-F238E27FC236}">
              <a16:creationId xmlns:a16="http://schemas.microsoft.com/office/drawing/2014/main" id="{00000000-0008-0000-0000-0000B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04" name="Immagine 7303" descr="http://demaco.consob/ArchiflowWeb/images/indicator.gif">
          <a:extLst>
            <a:ext uri="{FF2B5EF4-FFF2-40B4-BE49-F238E27FC236}">
              <a16:creationId xmlns:a16="http://schemas.microsoft.com/office/drawing/2014/main" id="{00000000-0008-0000-0000-0000B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05" name="Immagine 7304" descr="http://demaco.consob/ArchiflowWeb/images/indicator.gif">
          <a:extLst>
            <a:ext uri="{FF2B5EF4-FFF2-40B4-BE49-F238E27FC236}">
              <a16:creationId xmlns:a16="http://schemas.microsoft.com/office/drawing/2014/main" id="{00000000-0008-0000-0000-0000B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06" name="Immagine 7305" descr="http://demaco.consob/ArchiflowWeb/images/indicator.gif">
          <a:extLst>
            <a:ext uri="{FF2B5EF4-FFF2-40B4-BE49-F238E27FC236}">
              <a16:creationId xmlns:a16="http://schemas.microsoft.com/office/drawing/2014/main" id="{00000000-0008-0000-0000-0000B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07" name="Immagine 7306" descr="http://demaco.consob/ArchiflowWeb/images/indicator.gif">
          <a:extLst>
            <a:ext uri="{FF2B5EF4-FFF2-40B4-BE49-F238E27FC236}">
              <a16:creationId xmlns:a16="http://schemas.microsoft.com/office/drawing/2014/main" id="{00000000-0008-0000-0000-0000B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08" name="Immagine 7307" descr="http://demaco.consob/ArchiflowWeb/images/indicator.gif">
          <a:extLst>
            <a:ext uri="{FF2B5EF4-FFF2-40B4-BE49-F238E27FC236}">
              <a16:creationId xmlns:a16="http://schemas.microsoft.com/office/drawing/2014/main" id="{00000000-0008-0000-0000-0000B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09" name="Immagine 7308" descr="http://demaco.consob/ArchiflowWeb/images/indicator.gif">
          <a:extLst>
            <a:ext uri="{FF2B5EF4-FFF2-40B4-BE49-F238E27FC236}">
              <a16:creationId xmlns:a16="http://schemas.microsoft.com/office/drawing/2014/main" id="{00000000-0008-0000-0000-0000B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10" name="Immagine 7309" descr="http://demaco.consob/ArchiflowWeb/images/indicator.gif">
          <a:extLst>
            <a:ext uri="{FF2B5EF4-FFF2-40B4-BE49-F238E27FC236}">
              <a16:creationId xmlns:a16="http://schemas.microsoft.com/office/drawing/2014/main" id="{00000000-0008-0000-0000-0000B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11" name="Immagine 7310" descr="http://demaco.consob/ArchiflowWeb/images/indicator.gif">
          <a:extLst>
            <a:ext uri="{FF2B5EF4-FFF2-40B4-BE49-F238E27FC236}">
              <a16:creationId xmlns:a16="http://schemas.microsoft.com/office/drawing/2014/main" id="{00000000-0008-0000-0000-0000B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12" name="Immagine 7311" descr="http://demaco.consob/ArchiflowWeb/images/indicator.gif">
          <a:extLst>
            <a:ext uri="{FF2B5EF4-FFF2-40B4-BE49-F238E27FC236}">
              <a16:creationId xmlns:a16="http://schemas.microsoft.com/office/drawing/2014/main" id="{00000000-0008-0000-0000-0000B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13" name="Immagine 7312" descr="http://demaco.consob/ArchiflowWeb/images/indicator.gif">
          <a:extLst>
            <a:ext uri="{FF2B5EF4-FFF2-40B4-BE49-F238E27FC236}">
              <a16:creationId xmlns:a16="http://schemas.microsoft.com/office/drawing/2014/main" id="{00000000-0008-0000-0000-0000B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14" name="Immagine 7313" descr="http://demaco.consob/ArchiflowWeb/images/indicator.gif">
          <a:extLst>
            <a:ext uri="{FF2B5EF4-FFF2-40B4-BE49-F238E27FC236}">
              <a16:creationId xmlns:a16="http://schemas.microsoft.com/office/drawing/2014/main" id="{00000000-0008-0000-0000-0000B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15" name="Immagine 7314" descr="http://demaco.consob/ArchiflowWeb/images/indicator.gif">
          <a:extLst>
            <a:ext uri="{FF2B5EF4-FFF2-40B4-BE49-F238E27FC236}">
              <a16:creationId xmlns:a16="http://schemas.microsoft.com/office/drawing/2014/main" id="{00000000-0008-0000-0000-0000B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16" name="Immagine 7315" descr="http://demaco.consob/ArchiflowWeb/images/indicator.gif">
          <a:extLst>
            <a:ext uri="{FF2B5EF4-FFF2-40B4-BE49-F238E27FC236}">
              <a16:creationId xmlns:a16="http://schemas.microsoft.com/office/drawing/2014/main" id="{00000000-0008-0000-0000-0000B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17" name="Immagine 7316" descr="http://demaco.consob/ArchiflowWeb/images/indicator.gif">
          <a:extLst>
            <a:ext uri="{FF2B5EF4-FFF2-40B4-BE49-F238E27FC236}">
              <a16:creationId xmlns:a16="http://schemas.microsoft.com/office/drawing/2014/main" id="{00000000-0008-0000-0000-0000B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18" name="Immagine 7317" descr="http://demaco.consob/ArchiflowWeb/images/indicator.gif">
          <a:extLst>
            <a:ext uri="{FF2B5EF4-FFF2-40B4-BE49-F238E27FC236}">
              <a16:creationId xmlns:a16="http://schemas.microsoft.com/office/drawing/2014/main" id="{00000000-0008-0000-0000-0000C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19" name="Immagine 7318" descr="http://demaco.consob/ArchiflowWeb/images/indicator.gif">
          <a:extLst>
            <a:ext uri="{FF2B5EF4-FFF2-40B4-BE49-F238E27FC236}">
              <a16:creationId xmlns:a16="http://schemas.microsoft.com/office/drawing/2014/main" id="{00000000-0008-0000-0000-0000C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20" name="Immagine 7319" descr="http://demaco.consob/ArchiflowWeb/images/indicator.gif">
          <a:extLst>
            <a:ext uri="{FF2B5EF4-FFF2-40B4-BE49-F238E27FC236}">
              <a16:creationId xmlns:a16="http://schemas.microsoft.com/office/drawing/2014/main" id="{00000000-0008-0000-0000-0000C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21" name="Immagine 7320" descr="http://demaco.consob/ArchiflowWeb/images/indicator.gif">
          <a:extLst>
            <a:ext uri="{FF2B5EF4-FFF2-40B4-BE49-F238E27FC236}">
              <a16:creationId xmlns:a16="http://schemas.microsoft.com/office/drawing/2014/main" id="{00000000-0008-0000-0000-0000C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22" name="Immagine 7321" descr="http://demaco.consob/ArchiflowWeb/images/indicator.gif">
          <a:extLst>
            <a:ext uri="{FF2B5EF4-FFF2-40B4-BE49-F238E27FC236}">
              <a16:creationId xmlns:a16="http://schemas.microsoft.com/office/drawing/2014/main" id="{00000000-0008-0000-0000-0000C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23" name="Immagine 7322" descr="http://demaco.consob/ArchiflowWeb/images/indicator.gif">
          <a:extLst>
            <a:ext uri="{FF2B5EF4-FFF2-40B4-BE49-F238E27FC236}">
              <a16:creationId xmlns:a16="http://schemas.microsoft.com/office/drawing/2014/main" id="{00000000-0008-0000-0000-0000C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24" name="Immagine 7323" descr="http://demaco.consob/ArchiflowWeb/images/indicator.gif">
          <a:extLst>
            <a:ext uri="{FF2B5EF4-FFF2-40B4-BE49-F238E27FC236}">
              <a16:creationId xmlns:a16="http://schemas.microsoft.com/office/drawing/2014/main" id="{00000000-0008-0000-0000-0000C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25" name="Immagine 7324" descr="http://demaco.consob/ArchiflowWeb/images/indicator.gif">
          <a:extLst>
            <a:ext uri="{FF2B5EF4-FFF2-40B4-BE49-F238E27FC236}">
              <a16:creationId xmlns:a16="http://schemas.microsoft.com/office/drawing/2014/main" id="{00000000-0008-0000-0000-0000C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26" name="Immagine 7325" descr="http://demaco.consob/ArchiflowWeb/images/indicator.gif">
          <a:extLst>
            <a:ext uri="{FF2B5EF4-FFF2-40B4-BE49-F238E27FC236}">
              <a16:creationId xmlns:a16="http://schemas.microsoft.com/office/drawing/2014/main" id="{00000000-0008-0000-0000-0000C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27" name="Immagine 7326" descr="http://demaco.consob/ArchiflowWeb/images/indicator.gif">
          <a:extLst>
            <a:ext uri="{FF2B5EF4-FFF2-40B4-BE49-F238E27FC236}">
              <a16:creationId xmlns:a16="http://schemas.microsoft.com/office/drawing/2014/main" id="{00000000-0008-0000-0000-0000C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28" name="Immagine 7327" descr="http://demaco.consob/ArchiflowWeb/images/indicator.gif">
          <a:extLst>
            <a:ext uri="{FF2B5EF4-FFF2-40B4-BE49-F238E27FC236}">
              <a16:creationId xmlns:a16="http://schemas.microsoft.com/office/drawing/2014/main" id="{00000000-0008-0000-0000-0000C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29" name="Immagine 7328" descr="http://demaco.consob/ArchiflowWeb/images/indicator.gif">
          <a:extLst>
            <a:ext uri="{FF2B5EF4-FFF2-40B4-BE49-F238E27FC236}">
              <a16:creationId xmlns:a16="http://schemas.microsoft.com/office/drawing/2014/main" id="{00000000-0008-0000-0000-0000C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30" name="Immagine 7329" descr="http://demaco.consob/ArchiflowWeb/images/indicator.gif">
          <a:extLst>
            <a:ext uri="{FF2B5EF4-FFF2-40B4-BE49-F238E27FC236}">
              <a16:creationId xmlns:a16="http://schemas.microsoft.com/office/drawing/2014/main" id="{00000000-0008-0000-0000-0000C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31" name="Immagine 7330" descr="http://demaco.consob/ArchiflowWeb/images/indicator.gif">
          <a:extLst>
            <a:ext uri="{FF2B5EF4-FFF2-40B4-BE49-F238E27FC236}">
              <a16:creationId xmlns:a16="http://schemas.microsoft.com/office/drawing/2014/main" id="{00000000-0008-0000-0000-0000C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32" name="Immagine 7331" descr="http://demaco.consob/ArchiflowWeb/images/indicator.gif">
          <a:extLst>
            <a:ext uri="{FF2B5EF4-FFF2-40B4-BE49-F238E27FC236}">
              <a16:creationId xmlns:a16="http://schemas.microsoft.com/office/drawing/2014/main" id="{00000000-0008-0000-0000-0000C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33" name="Immagine 7332" descr="http://demaco.consob/ArchiflowWeb/images/indicator.gif">
          <a:extLst>
            <a:ext uri="{FF2B5EF4-FFF2-40B4-BE49-F238E27FC236}">
              <a16:creationId xmlns:a16="http://schemas.microsoft.com/office/drawing/2014/main" id="{00000000-0008-0000-0000-0000C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34" name="Immagine 7333" descr="http://demaco.consob/ArchiflowWeb/images/indicator.gif">
          <a:extLst>
            <a:ext uri="{FF2B5EF4-FFF2-40B4-BE49-F238E27FC236}">
              <a16:creationId xmlns:a16="http://schemas.microsoft.com/office/drawing/2014/main" id="{00000000-0008-0000-0000-0000D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35" name="Immagine 7334" descr="http://demaco.consob/ArchiflowWeb/images/indicator.gif">
          <a:extLst>
            <a:ext uri="{FF2B5EF4-FFF2-40B4-BE49-F238E27FC236}">
              <a16:creationId xmlns:a16="http://schemas.microsoft.com/office/drawing/2014/main" id="{00000000-0008-0000-0000-0000D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36" name="Immagine 7335" descr="http://demaco.consob/ArchiflowWeb/images/indicator.gif">
          <a:extLst>
            <a:ext uri="{FF2B5EF4-FFF2-40B4-BE49-F238E27FC236}">
              <a16:creationId xmlns:a16="http://schemas.microsoft.com/office/drawing/2014/main" id="{00000000-0008-0000-0000-0000D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37" name="Immagine 7336" descr="http://demaco.consob/ArchiflowWeb/images/indicator.gif">
          <a:extLst>
            <a:ext uri="{FF2B5EF4-FFF2-40B4-BE49-F238E27FC236}">
              <a16:creationId xmlns:a16="http://schemas.microsoft.com/office/drawing/2014/main" id="{00000000-0008-0000-0000-0000D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38" name="Immagine 7337" descr="http://demaco.consob/ArchiflowWeb/images/indicator.gif">
          <a:extLst>
            <a:ext uri="{FF2B5EF4-FFF2-40B4-BE49-F238E27FC236}">
              <a16:creationId xmlns:a16="http://schemas.microsoft.com/office/drawing/2014/main" id="{00000000-0008-0000-0000-0000D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39" name="Immagine 7338" descr="http://demaco.consob/ArchiflowWeb/images/indicator.gif">
          <a:extLst>
            <a:ext uri="{FF2B5EF4-FFF2-40B4-BE49-F238E27FC236}">
              <a16:creationId xmlns:a16="http://schemas.microsoft.com/office/drawing/2014/main" id="{00000000-0008-0000-0000-0000D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40" name="Immagine 7339" descr="http://demaco.consob/ArchiflowWeb/images/indicator.gif">
          <a:extLst>
            <a:ext uri="{FF2B5EF4-FFF2-40B4-BE49-F238E27FC236}">
              <a16:creationId xmlns:a16="http://schemas.microsoft.com/office/drawing/2014/main" id="{00000000-0008-0000-0000-0000D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41" name="Immagine 7340" descr="http://demaco.consob/ArchiflowWeb/images/indicator.gif">
          <a:extLst>
            <a:ext uri="{FF2B5EF4-FFF2-40B4-BE49-F238E27FC236}">
              <a16:creationId xmlns:a16="http://schemas.microsoft.com/office/drawing/2014/main" id="{00000000-0008-0000-0000-0000D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42" name="Immagine 7341" descr="http://demaco.consob/ArchiflowWeb/images/indicator.gif">
          <a:extLst>
            <a:ext uri="{FF2B5EF4-FFF2-40B4-BE49-F238E27FC236}">
              <a16:creationId xmlns:a16="http://schemas.microsoft.com/office/drawing/2014/main" id="{00000000-0008-0000-0000-0000D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43" name="Immagine 7342" descr="http://demaco.consob/ArchiflowWeb/images/indicator.gif">
          <a:extLst>
            <a:ext uri="{FF2B5EF4-FFF2-40B4-BE49-F238E27FC236}">
              <a16:creationId xmlns:a16="http://schemas.microsoft.com/office/drawing/2014/main" id="{00000000-0008-0000-0000-0000D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44" name="Immagine 7343" descr="http://demaco.consob/ArchiflowWeb/images/indicator.gif">
          <a:extLst>
            <a:ext uri="{FF2B5EF4-FFF2-40B4-BE49-F238E27FC236}">
              <a16:creationId xmlns:a16="http://schemas.microsoft.com/office/drawing/2014/main" id="{00000000-0008-0000-0000-0000D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45" name="Immagine 7344" descr="http://demaco.consob/ArchiflowWeb/images/indicator.gif">
          <a:extLst>
            <a:ext uri="{FF2B5EF4-FFF2-40B4-BE49-F238E27FC236}">
              <a16:creationId xmlns:a16="http://schemas.microsoft.com/office/drawing/2014/main" id="{00000000-0008-0000-0000-0000D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46" name="Immagine 7345" descr="http://demaco.consob/ArchiflowWeb/images/indicator.gif">
          <a:extLst>
            <a:ext uri="{FF2B5EF4-FFF2-40B4-BE49-F238E27FC236}">
              <a16:creationId xmlns:a16="http://schemas.microsoft.com/office/drawing/2014/main" id="{00000000-0008-0000-0000-0000D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47" name="Immagine 7346" descr="http://demaco.consob/ArchiflowWeb/images/indicator.gif">
          <a:extLst>
            <a:ext uri="{FF2B5EF4-FFF2-40B4-BE49-F238E27FC236}">
              <a16:creationId xmlns:a16="http://schemas.microsoft.com/office/drawing/2014/main" id="{00000000-0008-0000-0000-0000D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48" name="Immagine 7347" descr="http://demaco.consob/ArchiflowWeb/images/indicator.gif">
          <a:extLst>
            <a:ext uri="{FF2B5EF4-FFF2-40B4-BE49-F238E27FC236}">
              <a16:creationId xmlns:a16="http://schemas.microsoft.com/office/drawing/2014/main" id="{00000000-0008-0000-0000-0000D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49" name="Immagine 7348" descr="http://demaco.consob/ArchiflowWeb/images/indicator.gif">
          <a:extLst>
            <a:ext uri="{FF2B5EF4-FFF2-40B4-BE49-F238E27FC236}">
              <a16:creationId xmlns:a16="http://schemas.microsoft.com/office/drawing/2014/main" id="{00000000-0008-0000-0000-0000D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50" name="Immagine 7349" descr="http://demaco.consob/ArchiflowWeb/images/indicator.gif">
          <a:extLst>
            <a:ext uri="{FF2B5EF4-FFF2-40B4-BE49-F238E27FC236}">
              <a16:creationId xmlns:a16="http://schemas.microsoft.com/office/drawing/2014/main" id="{00000000-0008-0000-0000-0000E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51" name="Immagine 7350" descr="http://demaco.consob/ArchiflowWeb/images/indicator.gif">
          <a:extLst>
            <a:ext uri="{FF2B5EF4-FFF2-40B4-BE49-F238E27FC236}">
              <a16:creationId xmlns:a16="http://schemas.microsoft.com/office/drawing/2014/main" id="{00000000-0008-0000-0000-0000E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52" name="Immagine 7351" descr="http://demaco.consob/ArchiflowWeb/images/indicator.gif">
          <a:extLst>
            <a:ext uri="{FF2B5EF4-FFF2-40B4-BE49-F238E27FC236}">
              <a16:creationId xmlns:a16="http://schemas.microsoft.com/office/drawing/2014/main" id="{00000000-0008-0000-0000-0000E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53" name="Immagine 7352" descr="http://demaco.consob/ArchiflowWeb/images/indicator.gif">
          <a:extLst>
            <a:ext uri="{FF2B5EF4-FFF2-40B4-BE49-F238E27FC236}">
              <a16:creationId xmlns:a16="http://schemas.microsoft.com/office/drawing/2014/main" id="{00000000-0008-0000-0000-0000E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54" name="Immagine 7353" descr="http://demaco.consob/ArchiflowWeb/images/indicator.gif">
          <a:extLst>
            <a:ext uri="{FF2B5EF4-FFF2-40B4-BE49-F238E27FC236}">
              <a16:creationId xmlns:a16="http://schemas.microsoft.com/office/drawing/2014/main" id="{00000000-0008-0000-0000-0000E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55" name="Immagine 7354" descr="http://demaco.consob/ArchiflowWeb/images/indicator.gif">
          <a:extLst>
            <a:ext uri="{FF2B5EF4-FFF2-40B4-BE49-F238E27FC236}">
              <a16:creationId xmlns:a16="http://schemas.microsoft.com/office/drawing/2014/main" id="{00000000-0008-0000-0000-0000E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56" name="Immagine 7355" descr="http://demaco.consob/ArchiflowWeb/images/indicator.gif">
          <a:extLst>
            <a:ext uri="{FF2B5EF4-FFF2-40B4-BE49-F238E27FC236}">
              <a16:creationId xmlns:a16="http://schemas.microsoft.com/office/drawing/2014/main" id="{00000000-0008-0000-0000-0000E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57" name="Immagine 7356" descr="http://demaco.consob/ArchiflowWeb/images/indicator.gif">
          <a:extLst>
            <a:ext uri="{FF2B5EF4-FFF2-40B4-BE49-F238E27FC236}">
              <a16:creationId xmlns:a16="http://schemas.microsoft.com/office/drawing/2014/main" id="{00000000-0008-0000-0000-0000E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58" name="Immagine 7357" descr="http://demaco.consob/ArchiflowWeb/images/indicator.gif">
          <a:extLst>
            <a:ext uri="{FF2B5EF4-FFF2-40B4-BE49-F238E27FC236}">
              <a16:creationId xmlns:a16="http://schemas.microsoft.com/office/drawing/2014/main" id="{00000000-0008-0000-0000-0000E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59" name="Immagine 7358" descr="http://demaco.consob/ArchiflowWeb/images/indicator.gif">
          <a:extLst>
            <a:ext uri="{FF2B5EF4-FFF2-40B4-BE49-F238E27FC236}">
              <a16:creationId xmlns:a16="http://schemas.microsoft.com/office/drawing/2014/main" id="{00000000-0008-0000-0000-0000E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60" name="Immagine 7359" descr="http://demaco.consob/ArchiflowWeb/images/indicator.gif">
          <a:extLst>
            <a:ext uri="{FF2B5EF4-FFF2-40B4-BE49-F238E27FC236}">
              <a16:creationId xmlns:a16="http://schemas.microsoft.com/office/drawing/2014/main" id="{00000000-0008-0000-0000-0000E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61" name="Immagine 7360" descr="http://demaco.consob/ArchiflowWeb/images/indicator.gif">
          <a:extLst>
            <a:ext uri="{FF2B5EF4-FFF2-40B4-BE49-F238E27FC236}">
              <a16:creationId xmlns:a16="http://schemas.microsoft.com/office/drawing/2014/main" id="{00000000-0008-0000-0000-0000E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62" name="Immagine 7361" descr="http://demaco.consob/ArchiflowWeb/images/indicator.gif">
          <a:extLst>
            <a:ext uri="{FF2B5EF4-FFF2-40B4-BE49-F238E27FC236}">
              <a16:creationId xmlns:a16="http://schemas.microsoft.com/office/drawing/2014/main" id="{00000000-0008-0000-0000-0000E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63" name="Immagine 7362" descr="http://demaco.consob/ArchiflowWeb/images/indicator.gif">
          <a:extLst>
            <a:ext uri="{FF2B5EF4-FFF2-40B4-BE49-F238E27FC236}">
              <a16:creationId xmlns:a16="http://schemas.microsoft.com/office/drawing/2014/main" id="{00000000-0008-0000-0000-0000E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64" name="Immagine 7363" descr="http://demaco.consob/ArchiflowWeb/images/indicator.gif">
          <a:extLst>
            <a:ext uri="{FF2B5EF4-FFF2-40B4-BE49-F238E27FC236}">
              <a16:creationId xmlns:a16="http://schemas.microsoft.com/office/drawing/2014/main" id="{00000000-0008-0000-0000-0000E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65" name="Immagine 7364" descr="http://demaco.consob/ArchiflowWeb/images/indicator.gif">
          <a:extLst>
            <a:ext uri="{FF2B5EF4-FFF2-40B4-BE49-F238E27FC236}">
              <a16:creationId xmlns:a16="http://schemas.microsoft.com/office/drawing/2014/main" id="{00000000-0008-0000-0000-0000E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66" name="Immagine 7365" descr="http://demaco.consob/ArchiflowWeb/images/indicator.gif">
          <a:extLst>
            <a:ext uri="{FF2B5EF4-FFF2-40B4-BE49-F238E27FC236}">
              <a16:creationId xmlns:a16="http://schemas.microsoft.com/office/drawing/2014/main" id="{00000000-0008-0000-0000-0000F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67" name="Immagine 7366" descr="http://demaco.consob/ArchiflowWeb/images/indicator.gif">
          <a:extLst>
            <a:ext uri="{FF2B5EF4-FFF2-40B4-BE49-F238E27FC236}">
              <a16:creationId xmlns:a16="http://schemas.microsoft.com/office/drawing/2014/main" id="{00000000-0008-0000-0000-0000F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68" name="Immagine 7367" descr="http://demaco.consob/ArchiflowWeb/images/indicator.gif">
          <a:extLst>
            <a:ext uri="{FF2B5EF4-FFF2-40B4-BE49-F238E27FC236}">
              <a16:creationId xmlns:a16="http://schemas.microsoft.com/office/drawing/2014/main" id="{00000000-0008-0000-0000-0000F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69" name="Immagine 7368" descr="http://demaco.consob/ArchiflowWeb/images/indicator.gif">
          <a:extLst>
            <a:ext uri="{FF2B5EF4-FFF2-40B4-BE49-F238E27FC236}">
              <a16:creationId xmlns:a16="http://schemas.microsoft.com/office/drawing/2014/main" id="{00000000-0008-0000-0000-0000F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70" name="Immagine 7369" descr="http://demaco.consob/ArchiflowWeb/images/indicator.gif">
          <a:extLst>
            <a:ext uri="{FF2B5EF4-FFF2-40B4-BE49-F238E27FC236}">
              <a16:creationId xmlns:a16="http://schemas.microsoft.com/office/drawing/2014/main" id="{00000000-0008-0000-0000-0000F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71" name="Immagine 7370" descr="http://demaco.consob/ArchiflowWeb/images/indicator.gif">
          <a:extLst>
            <a:ext uri="{FF2B5EF4-FFF2-40B4-BE49-F238E27FC236}">
              <a16:creationId xmlns:a16="http://schemas.microsoft.com/office/drawing/2014/main" id="{00000000-0008-0000-0000-0000F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72" name="Immagine 7371" descr="http://demaco.consob/ArchiflowWeb/images/indicator.gif">
          <a:extLst>
            <a:ext uri="{FF2B5EF4-FFF2-40B4-BE49-F238E27FC236}">
              <a16:creationId xmlns:a16="http://schemas.microsoft.com/office/drawing/2014/main" id="{00000000-0008-0000-0000-0000F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73" name="Immagine 7372" descr="http://demaco.consob/ArchiflowWeb/images/indicator.gif">
          <a:extLst>
            <a:ext uri="{FF2B5EF4-FFF2-40B4-BE49-F238E27FC236}">
              <a16:creationId xmlns:a16="http://schemas.microsoft.com/office/drawing/2014/main" id="{00000000-0008-0000-0000-0000F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74" name="Immagine 7373" descr="http://demaco.consob/ArchiflowWeb/images/indicator.gif">
          <a:extLst>
            <a:ext uri="{FF2B5EF4-FFF2-40B4-BE49-F238E27FC236}">
              <a16:creationId xmlns:a16="http://schemas.microsoft.com/office/drawing/2014/main" id="{00000000-0008-0000-0000-0000F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75" name="Immagine 7374" descr="http://demaco.consob/ArchiflowWeb/images/indicator.gif">
          <a:extLst>
            <a:ext uri="{FF2B5EF4-FFF2-40B4-BE49-F238E27FC236}">
              <a16:creationId xmlns:a16="http://schemas.microsoft.com/office/drawing/2014/main" id="{00000000-0008-0000-0000-0000F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76" name="Immagine 7375" descr="http://demaco.consob/ArchiflowWeb/images/indicator.gif">
          <a:extLst>
            <a:ext uri="{FF2B5EF4-FFF2-40B4-BE49-F238E27FC236}">
              <a16:creationId xmlns:a16="http://schemas.microsoft.com/office/drawing/2014/main" id="{00000000-0008-0000-0000-0000F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77" name="Immagine 7376" descr="http://demaco.consob/ArchiflowWeb/images/indicator.gif">
          <a:extLst>
            <a:ext uri="{FF2B5EF4-FFF2-40B4-BE49-F238E27FC236}">
              <a16:creationId xmlns:a16="http://schemas.microsoft.com/office/drawing/2014/main" id="{00000000-0008-0000-0000-0000F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78" name="Immagine 7377" descr="http://demaco.consob/ArchiflowWeb/images/indicator.gif">
          <a:extLst>
            <a:ext uri="{FF2B5EF4-FFF2-40B4-BE49-F238E27FC236}">
              <a16:creationId xmlns:a16="http://schemas.microsoft.com/office/drawing/2014/main" id="{00000000-0008-0000-0000-0000F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79" name="Immagine 7378" descr="http://demaco.consob/ArchiflowWeb/images/indicator.gif">
          <a:extLst>
            <a:ext uri="{FF2B5EF4-FFF2-40B4-BE49-F238E27FC236}">
              <a16:creationId xmlns:a16="http://schemas.microsoft.com/office/drawing/2014/main" id="{00000000-0008-0000-0000-0000F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80" name="Immagine 7379" descr="http://demaco.consob/ArchiflowWeb/images/indicator.gif">
          <a:extLst>
            <a:ext uri="{FF2B5EF4-FFF2-40B4-BE49-F238E27FC236}">
              <a16:creationId xmlns:a16="http://schemas.microsoft.com/office/drawing/2014/main" id="{00000000-0008-0000-0000-0000F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81" name="Immagine 7380" descr="http://demaco.consob/ArchiflowWeb/images/indicator.gif">
          <a:extLst>
            <a:ext uri="{FF2B5EF4-FFF2-40B4-BE49-F238E27FC236}">
              <a16:creationId xmlns:a16="http://schemas.microsoft.com/office/drawing/2014/main" id="{00000000-0008-0000-0000-0000F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82" name="Immagine 7381" descr="http://demaco.consob/ArchiflowWeb/images/indicator.gif">
          <a:extLst>
            <a:ext uri="{FF2B5EF4-FFF2-40B4-BE49-F238E27FC236}">
              <a16:creationId xmlns:a16="http://schemas.microsoft.com/office/drawing/2014/main" id="{00000000-0008-0000-0000-00000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83" name="Immagine 7382" descr="http://demaco.consob/ArchiflowWeb/images/indicator.gif">
          <a:extLst>
            <a:ext uri="{FF2B5EF4-FFF2-40B4-BE49-F238E27FC236}">
              <a16:creationId xmlns:a16="http://schemas.microsoft.com/office/drawing/2014/main" id="{00000000-0008-0000-0000-00000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84" name="Immagine 7383" descr="http://demaco.consob/ArchiflowWeb/images/indicator.gif">
          <a:extLst>
            <a:ext uri="{FF2B5EF4-FFF2-40B4-BE49-F238E27FC236}">
              <a16:creationId xmlns:a16="http://schemas.microsoft.com/office/drawing/2014/main" id="{00000000-0008-0000-0000-00000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85" name="Immagine 7384" descr="http://demaco.consob/ArchiflowWeb/images/indicator.gif">
          <a:extLst>
            <a:ext uri="{FF2B5EF4-FFF2-40B4-BE49-F238E27FC236}">
              <a16:creationId xmlns:a16="http://schemas.microsoft.com/office/drawing/2014/main" id="{00000000-0008-0000-0000-00000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86" name="Immagine 7385" descr="http://demaco.consob/ArchiflowWeb/images/indicator.gif">
          <a:extLst>
            <a:ext uri="{FF2B5EF4-FFF2-40B4-BE49-F238E27FC236}">
              <a16:creationId xmlns:a16="http://schemas.microsoft.com/office/drawing/2014/main" id="{00000000-0008-0000-0000-00000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87" name="Immagine 7386" descr="http://demaco.consob/ArchiflowWeb/images/indicator.gif">
          <a:extLst>
            <a:ext uri="{FF2B5EF4-FFF2-40B4-BE49-F238E27FC236}">
              <a16:creationId xmlns:a16="http://schemas.microsoft.com/office/drawing/2014/main" id="{00000000-0008-0000-0000-00000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88" name="Immagine 7387" descr="http://demaco.consob/ArchiflowWeb/images/indicator.gif">
          <a:extLst>
            <a:ext uri="{FF2B5EF4-FFF2-40B4-BE49-F238E27FC236}">
              <a16:creationId xmlns:a16="http://schemas.microsoft.com/office/drawing/2014/main" id="{00000000-0008-0000-0000-00000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89" name="Immagine 7388" descr="http://demaco.consob/ArchiflowWeb/images/indicator.gif">
          <a:extLst>
            <a:ext uri="{FF2B5EF4-FFF2-40B4-BE49-F238E27FC236}">
              <a16:creationId xmlns:a16="http://schemas.microsoft.com/office/drawing/2014/main" id="{00000000-0008-0000-0000-00000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90" name="Immagine 7389" descr="http://demaco.consob/ArchiflowWeb/images/indicator.gif">
          <a:extLst>
            <a:ext uri="{FF2B5EF4-FFF2-40B4-BE49-F238E27FC236}">
              <a16:creationId xmlns:a16="http://schemas.microsoft.com/office/drawing/2014/main" id="{00000000-0008-0000-0000-00000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91" name="Immagine 7390" descr="http://demaco.consob/ArchiflowWeb/images/indicator.gif">
          <a:extLst>
            <a:ext uri="{FF2B5EF4-FFF2-40B4-BE49-F238E27FC236}">
              <a16:creationId xmlns:a16="http://schemas.microsoft.com/office/drawing/2014/main" id="{00000000-0008-0000-0000-00000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92" name="Immagine 7391" descr="http://demaco.consob/ArchiflowWeb/images/indicator.gif">
          <a:extLst>
            <a:ext uri="{FF2B5EF4-FFF2-40B4-BE49-F238E27FC236}">
              <a16:creationId xmlns:a16="http://schemas.microsoft.com/office/drawing/2014/main" id="{00000000-0008-0000-0000-00000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93" name="Immagine 7392" descr="http://demaco.consob/ArchiflowWeb/images/indicator.gif">
          <a:extLst>
            <a:ext uri="{FF2B5EF4-FFF2-40B4-BE49-F238E27FC236}">
              <a16:creationId xmlns:a16="http://schemas.microsoft.com/office/drawing/2014/main" id="{00000000-0008-0000-0000-00000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94" name="Immagine 7393" descr="http://demaco.consob/ArchiflowWeb/images/indicator.gif">
          <a:extLst>
            <a:ext uri="{FF2B5EF4-FFF2-40B4-BE49-F238E27FC236}">
              <a16:creationId xmlns:a16="http://schemas.microsoft.com/office/drawing/2014/main" id="{00000000-0008-0000-0000-00000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95" name="Immagine 7394" descr="http://demaco.consob/ArchiflowWeb/images/indicator.gif">
          <a:extLst>
            <a:ext uri="{FF2B5EF4-FFF2-40B4-BE49-F238E27FC236}">
              <a16:creationId xmlns:a16="http://schemas.microsoft.com/office/drawing/2014/main" id="{00000000-0008-0000-0000-00000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96" name="Immagine 7395" descr="http://demaco.consob/ArchiflowWeb/images/indicator.gif">
          <a:extLst>
            <a:ext uri="{FF2B5EF4-FFF2-40B4-BE49-F238E27FC236}">
              <a16:creationId xmlns:a16="http://schemas.microsoft.com/office/drawing/2014/main" id="{00000000-0008-0000-0000-00000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97" name="Immagine 7396" descr="http://demaco.consob/ArchiflowWeb/images/indicator.gif">
          <a:extLst>
            <a:ext uri="{FF2B5EF4-FFF2-40B4-BE49-F238E27FC236}">
              <a16:creationId xmlns:a16="http://schemas.microsoft.com/office/drawing/2014/main" id="{00000000-0008-0000-0000-00000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398" name="Immagine 7397" descr="http://demaco.consob/ArchiflowWeb/images/indicator.gif">
          <a:extLst>
            <a:ext uri="{FF2B5EF4-FFF2-40B4-BE49-F238E27FC236}">
              <a16:creationId xmlns:a16="http://schemas.microsoft.com/office/drawing/2014/main" id="{00000000-0008-0000-0000-00001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399" name="Immagine 7398" descr="http://demaco.consob/ArchiflowWeb/images/indicator.gif">
          <a:extLst>
            <a:ext uri="{FF2B5EF4-FFF2-40B4-BE49-F238E27FC236}">
              <a16:creationId xmlns:a16="http://schemas.microsoft.com/office/drawing/2014/main" id="{00000000-0008-0000-0000-00001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00" name="Immagine 7399" descr="http://demaco.consob/ArchiflowWeb/images/indicator.gif">
          <a:extLst>
            <a:ext uri="{FF2B5EF4-FFF2-40B4-BE49-F238E27FC236}">
              <a16:creationId xmlns:a16="http://schemas.microsoft.com/office/drawing/2014/main" id="{00000000-0008-0000-0000-00001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01" name="Immagine 7400" descr="http://demaco.consob/ArchiflowWeb/images/indicator.gif">
          <a:extLst>
            <a:ext uri="{FF2B5EF4-FFF2-40B4-BE49-F238E27FC236}">
              <a16:creationId xmlns:a16="http://schemas.microsoft.com/office/drawing/2014/main" id="{00000000-0008-0000-0000-00001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02" name="Immagine 7401" descr="http://demaco.consob/ArchiflowWeb/images/indicator.gif">
          <a:extLst>
            <a:ext uri="{FF2B5EF4-FFF2-40B4-BE49-F238E27FC236}">
              <a16:creationId xmlns:a16="http://schemas.microsoft.com/office/drawing/2014/main" id="{00000000-0008-0000-0000-00001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03" name="Immagine 7402" descr="http://demaco.consob/ArchiflowWeb/images/indicator.gif">
          <a:extLst>
            <a:ext uri="{FF2B5EF4-FFF2-40B4-BE49-F238E27FC236}">
              <a16:creationId xmlns:a16="http://schemas.microsoft.com/office/drawing/2014/main" id="{00000000-0008-0000-0000-00001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04" name="Immagine 7403" descr="http://demaco.consob/ArchiflowWeb/images/indicator.gif">
          <a:extLst>
            <a:ext uri="{FF2B5EF4-FFF2-40B4-BE49-F238E27FC236}">
              <a16:creationId xmlns:a16="http://schemas.microsoft.com/office/drawing/2014/main" id="{00000000-0008-0000-0000-00001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05" name="Immagine 7404" descr="http://demaco.consob/ArchiflowWeb/images/indicator.gif">
          <a:extLst>
            <a:ext uri="{FF2B5EF4-FFF2-40B4-BE49-F238E27FC236}">
              <a16:creationId xmlns:a16="http://schemas.microsoft.com/office/drawing/2014/main" id="{00000000-0008-0000-0000-00001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06" name="Immagine 7405" descr="http://demaco.consob/ArchiflowWeb/images/indicator.gif">
          <a:extLst>
            <a:ext uri="{FF2B5EF4-FFF2-40B4-BE49-F238E27FC236}">
              <a16:creationId xmlns:a16="http://schemas.microsoft.com/office/drawing/2014/main" id="{00000000-0008-0000-0000-00001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07" name="Immagine 7406" descr="http://demaco.consob/ArchiflowWeb/images/indicator.gif">
          <a:extLst>
            <a:ext uri="{FF2B5EF4-FFF2-40B4-BE49-F238E27FC236}">
              <a16:creationId xmlns:a16="http://schemas.microsoft.com/office/drawing/2014/main" id="{00000000-0008-0000-0000-00001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08" name="Immagine 7407" descr="http://demaco.consob/ArchiflowWeb/images/indicator.gif">
          <a:extLst>
            <a:ext uri="{FF2B5EF4-FFF2-40B4-BE49-F238E27FC236}">
              <a16:creationId xmlns:a16="http://schemas.microsoft.com/office/drawing/2014/main" id="{00000000-0008-0000-0000-00001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09" name="Immagine 7408" descr="http://demaco.consob/ArchiflowWeb/images/indicator.gif">
          <a:extLst>
            <a:ext uri="{FF2B5EF4-FFF2-40B4-BE49-F238E27FC236}">
              <a16:creationId xmlns:a16="http://schemas.microsoft.com/office/drawing/2014/main" id="{00000000-0008-0000-0000-00001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10" name="Immagine 7409" descr="http://demaco.consob/ArchiflowWeb/images/indicator.gif">
          <a:extLst>
            <a:ext uri="{FF2B5EF4-FFF2-40B4-BE49-F238E27FC236}">
              <a16:creationId xmlns:a16="http://schemas.microsoft.com/office/drawing/2014/main" id="{00000000-0008-0000-0000-00001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11" name="Immagine 7410" descr="http://demaco.consob/ArchiflowWeb/images/indicator.gif">
          <a:extLst>
            <a:ext uri="{FF2B5EF4-FFF2-40B4-BE49-F238E27FC236}">
              <a16:creationId xmlns:a16="http://schemas.microsoft.com/office/drawing/2014/main" id="{00000000-0008-0000-0000-00001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12" name="Immagine 7411" descr="http://demaco.consob/ArchiflowWeb/images/indicator.gif">
          <a:extLst>
            <a:ext uri="{FF2B5EF4-FFF2-40B4-BE49-F238E27FC236}">
              <a16:creationId xmlns:a16="http://schemas.microsoft.com/office/drawing/2014/main" id="{00000000-0008-0000-0000-00001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13" name="Immagine 7412" descr="http://demaco.consob/ArchiflowWeb/images/indicator.gif">
          <a:extLst>
            <a:ext uri="{FF2B5EF4-FFF2-40B4-BE49-F238E27FC236}">
              <a16:creationId xmlns:a16="http://schemas.microsoft.com/office/drawing/2014/main" id="{00000000-0008-0000-0000-00001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14" name="Immagine 7413" descr="http://demaco.consob/ArchiflowWeb/images/indicator.gif">
          <a:extLst>
            <a:ext uri="{FF2B5EF4-FFF2-40B4-BE49-F238E27FC236}">
              <a16:creationId xmlns:a16="http://schemas.microsoft.com/office/drawing/2014/main" id="{00000000-0008-0000-0000-00002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15" name="Immagine 7414" descr="http://demaco.consob/ArchiflowWeb/images/indicator.gif">
          <a:extLst>
            <a:ext uri="{FF2B5EF4-FFF2-40B4-BE49-F238E27FC236}">
              <a16:creationId xmlns:a16="http://schemas.microsoft.com/office/drawing/2014/main" id="{00000000-0008-0000-0000-00002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16" name="Immagine 7415" descr="http://demaco.consob/ArchiflowWeb/images/indicator.gif">
          <a:extLst>
            <a:ext uri="{FF2B5EF4-FFF2-40B4-BE49-F238E27FC236}">
              <a16:creationId xmlns:a16="http://schemas.microsoft.com/office/drawing/2014/main" id="{00000000-0008-0000-0000-00002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17" name="Immagine 7416" descr="http://demaco.consob/ArchiflowWeb/images/indicator.gif">
          <a:extLst>
            <a:ext uri="{FF2B5EF4-FFF2-40B4-BE49-F238E27FC236}">
              <a16:creationId xmlns:a16="http://schemas.microsoft.com/office/drawing/2014/main" id="{00000000-0008-0000-0000-00002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18" name="Immagine 7417" descr="http://demaco.consob/ArchiflowWeb/images/indicator.gif">
          <a:extLst>
            <a:ext uri="{FF2B5EF4-FFF2-40B4-BE49-F238E27FC236}">
              <a16:creationId xmlns:a16="http://schemas.microsoft.com/office/drawing/2014/main" id="{00000000-0008-0000-0000-00002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19" name="Immagine 7418" descr="http://demaco.consob/ArchiflowWeb/images/indicator.gif">
          <a:extLst>
            <a:ext uri="{FF2B5EF4-FFF2-40B4-BE49-F238E27FC236}">
              <a16:creationId xmlns:a16="http://schemas.microsoft.com/office/drawing/2014/main" id="{00000000-0008-0000-0000-00002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20" name="Immagine 7419" descr="http://demaco.consob/ArchiflowWeb/images/indicator.gif">
          <a:extLst>
            <a:ext uri="{FF2B5EF4-FFF2-40B4-BE49-F238E27FC236}">
              <a16:creationId xmlns:a16="http://schemas.microsoft.com/office/drawing/2014/main" id="{00000000-0008-0000-0000-00002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21" name="Immagine 7420" descr="http://demaco.consob/ArchiflowWeb/images/indicator.gif">
          <a:extLst>
            <a:ext uri="{FF2B5EF4-FFF2-40B4-BE49-F238E27FC236}">
              <a16:creationId xmlns:a16="http://schemas.microsoft.com/office/drawing/2014/main" id="{00000000-0008-0000-0000-00002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22" name="Immagine 7421" descr="http://demaco.consob/ArchiflowWeb/images/indicator.gif">
          <a:extLst>
            <a:ext uri="{FF2B5EF4-FFF2-40B4-BE49-F238E27FC236}">
              <a16:creationId xmlns:a16="http://schemas.microsoft.com/office/drawing/2014/main" id="{00000000-0008-0000-0000-00002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23" name="Immagine 7422" descr="http://demaco.consob/ArchiflowWeb/images/indicator.gif">
          <a:extLst>
            <a:ext uri="{FF2B5EF4-FFF2-40B4-BE49-F238E27FC236}">
              <a16:creationId xmlns:a16="http://schemas.microsoft.com/office/drawing/2014/main" id="{00000000-0008-0000-0000-00002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24" name="Immagine 7423" descr="http://demaco.consob/ArchiflowWeb/images/indicator.gif">
          <a:extLst>
            <a:ext uri="{FF2B5EF4-FFF2-40B4-BE49-F238E27FC236}">
              <a16:creationId xmlns:a16="http://schemas.microsoft.com/office/drawing/2014/main" id="{00000000-0008-0000-0000-00002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25" name="Immagine 7424" descr="http://demaco.consob/ArchiflowWeb/images/indicator.gif">
          <a:extLst>
            <a:ext uri="{FF2B5EF4-FFF2-40B4-BE49-F238E27FC236}">
              <a16:creationId xmlns:a16="http://schemas.microsoft.com/office/drawing/2014/main" id="{00000000-0008-0000-0000-00002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26" name="Immagine 7425" descr="http://demaco.consob/ArchiflowWeb/images/indicator.gif">
          <a:extLst>
            <a:ext uri="{FF2B5EF4-FFF2-40B4-BE49-F238E27FC236}">
              <a16:creationId xmlns:a16="http://schemas.microsoft.com/office/drawing/2014/main" id="{00000000-0008-0000-0000-00002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27" name="Immagine 7426" descr="http://demaco.consob/ArchiflowWeb/images/indicator.gif">
          <a:extLst>
            <a:ext uri="{FF2B5EF4-FFF2-40B4-BE49-F238E27FC236}">
              <a16:creationId xmlns:a16="http://schemas.microsoft.com/office/drawing/2014/main" id="{00000000-0008-0000-0000-00002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28" name="Immagine 7427" descr="http://demaco.consob/ArchiflowWeb/images/indicator.gif">
          <a:extLst>
            <a:ext uri="{FF2B5EF4-FFF2-40B4-BE49-F238E27FC236}">
              <a16:creationId xmlns:a16="http://schemas.microsoft.com/office/drawing/2014/main" id="{00000000-0008-0000-0000-00003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29" name="Immagine 7428" descr="http://demaco.consob/ArchiflowWeb/images/indicator.gif">
          <a:extLst>
            <a:ext uri="{FF2B5EF4-FFF2-40B4-BE49-F238E27FC236}">
              <a16:creationId xmlns:a16="http://schemas.microsoft.com/office/drawing/2014/main" id="{00000000-0008-0000-0000-00003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0" name="Immagine 7429" descr="http://demaco.consob/ArchiflowWeb/images/indicator.gif">
          <a:extLst>
            <a:ext uri="{FF2B5EF4-FFF2-40B4-BE49-F238E27FC236}">
              <a16:creationId xmlns:a16="http://schemas.microsoft.com/office/drawing/2014/main" id="{00000000-0008-0000-0000-000035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1" name="Immagine 7430" descr="http://demaco.consob/ArchiflowWeb/images/indicator.gif">
          <a:extLst>
            <a:ext uri="{FF2B5EF4-FFF2-40B4-BE49-F238E27FC236}">
              <a16:creationId xmlns:a16="http://schemas.microsoft.com/office/drawing/2014/main" id="{00000000-0008-0000-0000-000037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2" name="Immagine 7431" descr="http://demaco.consob/ArchiflowWeb/images/indicator.gif">
          <a:extLst>
            <a:ext uri="{FF2B5EF4-FFF2-40B4-BE49-F238E27FC236}">
              <a16:creationId xmlns:a16="http://schemas.microsoft.com/office/drawing/2014/main" id="{00000000-0008-0000-0000-000039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3" name="Immagine 7432" descr="http://demaco.consob/ArchiflowWeb/images/indicator.gif">
          <a:extLst>
            <a:ext uri="{FF2B5EF4-FFF2-40B4-BE49-F238E27FC236}">
              <a16:creationId xmlns:a16="http://schemas.microsoft.com/office/drawing/2014/main" id="{00000000-0008-0000-0000-00003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4" name="Immagine 7433" descr="http://demaco.consob/ArchiflowWeb/images/indicator.gif">
          <a:extLst>
            <a:ext uri="{FF2B5EF4-FFF2-40B4-BE49-F238E27FC236}">
              <a16:creationId xmlns:a16="http://schemas.microsoft.com/office/drawing/2014/main" id="{00000000-0008-0000-0000-00003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5" name="Immagine 7434" descr="http://demaco.consob/ArchiflowWeb/images/indicator.gif">
          <a:extLst>
            <a:ext uri="{FF2B5EF4-FFF2-40B4-BE49-F238E27FC236}">
              <a16:creationId xmlns:a16="http://schemas.microsoft.com/office/drawing/2014/main" id="{00000000-0008-0000-0000-00003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6" name="Immagine 7435" descr="http://demaco.consob/ArchiflowWeb/images/indicator.gif">
          <a:extLst>
            <a:ext uri="{FF2B5EF4-FFF2-40B4-BE49-F238E27FC236}">
              <a16:creationId xmlns:a16="http://schemas.microsoft.com/office/drawing/2014/main" id="{00000000-0008-0000-0000-00003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7" name="Immagine 7436" descr="http://demaco.consob/ArchiflowWeb/images/indicator.gif">
          <a:extLst>
            <a:ext uri="{FF2B5EF4-FFF2-40B4-BE49-F238E27FC236}">
              <a16:creationId xmlns:a16="http://schemas.microsoft.com/office/drawing/2014/main" id="{00000000-0008-0000-0000-00003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8" name="Immagine 7437" descr="http://demaco.consob/ArchiflowWeb/images/indicator.gif">
          <a:extLst>
            <a:ext uri="{FF2B5EF4-FFF2-40B4-BE49-F238E27FC236}">
              <a16:creationId xmlns:a16="http://schemas.microsoft.com/office/drawing/2014/main" id="{00000000-0008-0000-0000-00003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39" name="Immagine 7438" descr="http://demaco.consob/ArchiflowWeb/images/indicator.gif">
          <a:extLst>
            <a:ext uri="{FF2B5EF4-FFF2-40B4-BE49-F238E27FC236}">
              <a16:creationId xmlns:a16="http://schemas.microsoft.com/office/drawing/2014/main" id="{00000000-0008-0000-0000-00003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40" name="Immagine 7439" descr="http://demaco.consob/ArchiflowWeb/images/indicator.gif">
          <a:extLst>
            <a:ext uri="{FF2B5EF4-FFF2-40B4-BE49-F238E27FC236}">
              <a16:creationId xmlns:a16="http://schemas.microsoft.com/office/drawing/2014/main" id="{00000000-0008-0000-0000-00003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41" name="Immagine 7440" descr="http://demaco.consob/ArchiflowWeb/images/indicator.gif">
          <a:extLst>
            <a:ext uri="{FF2B5EF4-FFF2-40B4-BE49-F238E27FC236}">
              <a16:creationId xmlns:a16="http://schemas.microsoft.com/office/drawing/2014/main" id="{00000000-0008-0000-0000-00003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42" name="Immagine 7441" descr="http://demaco.consob/ArchiflowWeb/images/indicator.gif">
          <a:extLst>
            <a:ext uri="{FF2B5EF4-FFF2-40B4-BE49-F238E27FC236}">
              <a16:creationId xmlns:a16="http://schemas.microsoft.com/office/drawing/2014/main" id="{00000000-0008-0000-0000-00004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43" name="Immagine 7442" descr="http://demaco.consob/ArchiflowWeb/images/indicator.gif">
          <a:extLst>
            <a:ext uri="{FF2B5EF4-FFF2-40B4-BE49-F238E27FC236}">
              <a16:creationId xmlns:a16="http://schemas.microsoft.com/office/drawing/2014/main" id="{00000000-0008-0000-0000-00004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44" name="Immagine 7443" descr="http://demaco.consob/ArchiflowWeb/images/indicator.gif">
          <a:extLst>
            <a:ext uri="{FF2B5EF4-FFF2-40B4-BE49-F238E27FC236}">
              <a16:creationId xmlns:a16="http://schemas.microsoft.com/office/drawing/2014/main" id="{00000000-0008-0000-0000-00004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45" name="Immagine 7444" descr="http://demaco.consob/ArchiflowWeb/images/indicator.gif">
          <a:extLst>
            <a:ext uri="{FF2B5EF4-FFF2-40B4-BE49-F238E27FC236}">
              <a16:creationId xmlns:a16="http://schemas.microsoft.com/office/drawing/2014/main" id="{00000000-0008-0000-0000-00004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46" name="Immagine 7445" descr="http://demaco.consob/ArchiflowWeb/images/indicator.gif">
          <a:extLst>
            <a:ext uri="{FF2B5EF4-FFF2-40B4-BE49-F238E27FC236}">
              <a16:creationId xmlns:a16="http://schemas.microsoft.com/office/drawing/2014/main" id="{00000000-0008-0000-0000-00004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47" name="Immagine 7446" descr="http://demaco.consob/ArchiflowWeb/images/indicator.gif">
          <a:extLst>
            <a:ext uri="{FF2B5EF4-FFF2-40B4-BE49-F238E27FC236}">
              <a16:creationId xmlns:a16="http://schemas.microsoft.com/office/drawing/2014/main" id="{00000000-0008-0000-0000-00004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48" name="Immagine 7447" descr="http://demaco.consob/ArchiflowWeb/images/indicator.gif">
          <a:extLst>
            <a:ext uri="{FF2B5EF4-FFF2-40B4-BE49-F238E27FC236}">
              <a16:creationId xmlns:a16="http://schemas.microsoft.com/office/drawing/2014/main" id="{00000000-0008-0000-0000-00004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49" name="Immagine 7448" descr="http://demaco.consob/ArchiflowWeb/images/indicator.gif">
          <a:extLst>
            <a:ext uri="{FF2B5EF4-FFF2-40B4-BE49-F238E27FC236}">
              <a16:creationId xmlns:a16="http://schemas.microsoft.com/office/drawing/2014/main" id="{00000000-0008-0000-0000-00004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50" name="Immagine 7449" descr="http://demaco.consob/ArchiflowWeb/images/indicator.gif">
          <a:extLst>
            <a:ext uri="{FF2B5EF4-FFF2-40B4-BE49-F238E27FC236}">
              <a16:creationId xmlns:a16="http://schemas.microsoft.com/office/drawing/2014/main" id="{00000000-0008-0000-0000-00004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51" name="Immagine 7450" descr="http://demaco.consob/ArchiflowWeb/images/indicator.gif">
          <a:extLst>
            <a:ext uri="{FF2B5EF4-FFF2-40B4-BE49-F238E27FC236}">
              <a16:creationId xmlns:a16="http://schemas.microsoft.com/office/drawing/2014/main" id="{00000000-0008-0000-0000-00004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52" name="Immagine 7451" descr="http://demaco.consob/ArchiflowWeb/images/indicator.gif">
          <a:extLst>
            <a:ext uri="{FF2B5EF4-FFF2-40B4-BE49-F238E27FC236}">
              <a16:creationId xmlns:a16="http://schemas.microsoft.com/office/drawing/2014/main" id="{00000000-0008-0000-0000-00004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53" name="Immagine 7452" descr="http://demaco.consob/ArchiflowWeb/images/indicator.gif">
          <a:extLst>
            <a:ext uri="{FF2B5EF4-FFF2-40B4-BE49-F238E27FC236}">
              <a16:creationId xmlns:a16="http://schemas.microsoft.com/office/drawing/2014/main" id="{00000000-0008-0000-0000-00004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54" name="Immagine 7453" descr="http://demaco.consob/ArchiflowWeb/images/indicator.gif">
          <a:extLst>
            <a:ext uri="{FF2B5EF4-FFF2-40B4-BE49-F238E27FC236}">
              <a16:creationId xmlns:a16="http://schemas.microsoft.com/office/drawing/2014/main" id="{00000000-0008-0000-0000-00004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55" name="Immagine 7454" descr="http://demaco.consob/ArchiflowWeb/images/indicator.gif">
          <a:extLst>
            <a:ext uri="{FF2B5EF4-FFF2-40B4-BE49-F238E27FC236}">
              <a16:creationId xmlns:a16="http://schemas.microsoft.com/office/drawing/2014/main" id="{00000000-0008-0000-0000-00004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56" name="Immagine 7455" descr="http://demaco.consob/ArchiflowWeb/images/indicator.gif">
          <a:extLst>
            <a:ext uri="{FF2B5EF4-FFF2-40B4-BE49-F238E27FC236}">
              <a16:creationId xmlns:a16="http://schemas.microsoft.com/office/drawing/2014/main" id="{00000000-0008-0000-0000-00004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57" name="Immagine 7456" descr="http://demaco.consob/ArchiflowWeb/images/indicator.gif">
          <a:extLst>
            <a:ext uri="{FF2B5EF4-FFF2-40B4-BE49-F238E27FC236}">
              <a16:creationId xmlns:a16="http://schemas.microsoft.com/office/drawing/2014/main" id="{00000000-0008-0000-0000-00004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58" name="Immagine 7457" descr="http://demaco.consob/ArchiflowWeb/images/indicator.gif">
          <a:extLst>
            <a:ext uri="{FF2B5EF4-FFF2-40B4-BE49-F238E27FC236}">
              <a16:creationId xmlns:a16="http://schemas.microsoft.com/office/drawing/2014/main" id="{00000000-0008-0000-0000-00005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59" name="Immagine 7458" descr="http://demaco.consob/ArchiflowWeb/images/indicator.gif">
          <a:extLst>
            <a:ext uri="{FF2B5EF4-FFF2-40B4-BE49-F238E27FC236}">
              <a16:creationId xmlns:a16="http://schemas.microsoft.com/office/drawing/2014/main" id="{00000000-0008-0000-0000-00005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60" name="Immagine 7459" descr="http://demaco.consob/ArchiflowWeb/images/indicator.gif">
          <a:extLst>
            <a:ext uri="{FF2B5EF4-FFF2-40B4-BE49-F238E27FC236}">
              <a16:creationId xmlns:a16="http://schemas.microsoft.com/office/drawing/2014/main" id="{00000000-0008-0000-0000-00005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61" name="Immagine 7460" descr="http://demaco.consob/ArchiflowWeb/images/indicator.gif">
          <a:extLst>
            <a:ext uri="{FF2B5EF4-FFF2-40B4-BE49-F238E27FC236}">
              <a16:creationId xmlns:a16="http://schemas.microsoft.com/office/drawing/2014/main" id="{00000000-0008-0000-0000-00005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62" name="Immagine 7461" descr="http://demaco.consob/ArchiflowWeb/images/indicator.gif">
          <a:extLst>
            <a:ext uri="{FF2B5EF4-FFF2-40B4-BE49-F238E27FC236}">
              <a16:creationId xmlns:a16="http://schemas.microsoft.com/office/drawing/2014/main" id="{00000000-0008-0000-0000-00005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63" name="Immagine 7462" descr="http://demaco.consob/ArchiflowWeb/images/indicator.gif">
          <a:extLst>
            <a:ext uri="{FF2B5EF4-FFF2-40B4-BE49-F238E27FC236}">
              <a16:creationId xmlns:a16="http://schemas.microsoft.com/office/drawing/2014/main" id="{00000000-0008-0000-0000-00005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64" name="Immagine 7463" descr="http://demaco.consob/ArchiflowWeb/images/indicator.gif">
          <a:extLst>
            <a:ext uri="{FF2B5EF4-FFF2-40B4-BE49-F238E27FC236}">
              <a16:creationId xmlns:a16="http://schemas.microsoft.com/office/drawing/2014/main" id="{00000000-0008-0000-0000-00005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65" name="Immagine 7464" descr="http://demaco.consob/ArchiflowWeb/images/indicator.gif">
          <a:extLst>
            <a:ext uri="{FF2B5EF4-FFF2-40B4-BE49-F238E27FC236}">
              <a16:creationId xmlns:a16="http://schemas.microsoft.com/office/drawing/2014/main" id="{00000000-0008-0000-0000-00005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66" name="Immagine 7465" descr="http://demaco.consob/ArchiflowWeb/images/indicator.gif">
          <a:extLst>
            <a:ext uri="{FF2B5EF4-FFF2-40B4-BE49-F238E27FC236}">
              <a16:creationId xmlns:a16="http://schemas.microsoft.com/office/drawing/2014/main" id="{00000000-0008-0000-0000-00005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67" name="Immagine 7466" descr="http://demaco.consob/ArchiflowWeb/images/indicator.gif">
          <a:extLst>
            <a:ext uri="{FF2B5EF4-FFF2-40B4-BE49-F238E27FC236}">
              <a16:creationId xmlns:a16="http://schemas.microsoft.com/office/drawing/2014/main" id="{00000000-0008-0000-0000-00005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68" name="Immagine 7467" descr="http://demaco.consob/ArchiflowWeb/images/indicator.gif">
          <a:extLst>
            <a:ext uri="{FF2B5EF4-FFF2-40B4-BE49-F238E27FC236}">
              <a16:creationId xmlns:a16="http://schemas.microsoft.com/office/drawing/2014/main" id="{00000000-0008-0000-0000-00005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69" name="Immagine 7468" descr="http://demaco.consob/ArchiflowWeb/images/indicator.gif">
          <a:extLst>
            <a:ext uri="{FF2B5EF4-FFF2-40B4-BE49-F238E27FC236}">
              <a16:creationId xmlns:a16="http://schemas.microsoft.com/office/drawing/2014/main" id="{00000000-0008-0000-0000-00005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70" name="Immagine 7469" descr="http://demaco.consob/ArchiflowWeb/images/indicator.gif">
          <a:extLst>
            <a:ext uri="{FF2B5EF4-FFF2-40B4-BE49-F238E27FC236}">
              <a16:creationId xmlns:a16="http://schemas.microsoft.com/office/drawing/2014/main" id="{00000000-0008-0000-0000-00005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71" name="Immagine 7470" descr="http://demaco.consob/ArchiflowWeb/images/indicator.gif">
          <a:extLst>
            <a:ext uri="{FF2B5EF4-FFF2-40B4-BE49-F238E27FC236}">
              <a16:creationId xmlns:a16="http://schemas.microsoft.com/office/drawing/2014/main" id="{00000000-0008-0000-0000-00005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72" name="Immagine 7471" descr="http://demaco.consob/ArchiflowWeb/images/indicator.gif">
          <a:extLst>
            <a:ext uri="{FF2B5EF4-FFF2-40B4-BE49-F238E27FC236}">
              <a16:creationId xmlns:a16="http://schemas.microsoft.com/office/drawing/2014/main" id="{00000000-0008-0000-0000-00005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73" name="Immagine 7472" descr="http://demaco.consob/ArchiflowWeb/images/indicator.gif">
          <a:extLst>
            <a:ext uri="{FF2B5EF4-FFF2-40B4-BE49-F238E27FC236}">
              <a16:creationId xmlns:a16="http://schemas.microsoft.com/office/drawing/2014/main" id="{00000000-0008-0000-0000-00005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74" name="Immagine 7473" descr="http://demaco.consob/ArchiflowWeb/images/indicator.gif">
          <a:extLst>
            <a:ext uri="{FF2B5EF4-FFF2-40B4-BE49-F238E27FC236}">
              <a16:creationId xmlns:a16="http://schemas.microsoft.com/office/drawing/2014/main" id="{00000000-0008-0000-0000-00006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75" name="Immagine 7474" descr="http://demaco.consob/ArchiflowWeb/images/indicator.gif">
          <a:extLst>
            <a:ext uri="{FF2B5EF4-FFF2-40B4-BE49-F238E27FC236}">
              <a16:creationId xmlns:a16="http://schemas.microsoft.com/office/drawing/2014/main" id="{00000000-0008-0000-0000-00006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76" name="Immagine 7475" descr="http://demaco.consob/ArchiflowWeb/images/indicator.gif">
          <a:extLst>
            <a:ext uri="{FF2B5EF4-FFF2-40B4-BE49-F238E27FC236}">
              <a16:creationId xmlns:a16="http://schemas.microsoft.com/office/drawing/2014/main" id="{00000000-0008-0000-0000-00006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77" name="Immagine 7476" descr="http://demaco.consob/ArchiflowWeb/images/indicator.gif">
          <a:extLst>
            <a:ext uri="{FF2B5EF4-FFF2-40B4-BE49-F238E27FC236}">
              <a16:creationId xmlns:a16="http://schemas.microsoft.com/office/drawing/2014/main" id="{00000000-0008-0000-0000-00006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78" name="Immagine 7477" descr="http://demaco.consob/ArchiflowWeb/images/indicator.gif">
          <a:extLst>
            <a:ext uri="{FF2B5EF4-FFF2-40B4-BE49-F238E27FC236}">
              <a16:creationId xmlns:a16="http://schemas.microsoft.com/office/drawing/2014/main" id="{00000000-0008-0000-0000-00006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79" name="Immagine 7478" descr="http://demaco.consob/ArchiflowWeb/images/indicator.gif">
          <a:extLst>
            <a:ext uri="{FF2B5EF4-FFF2-40B4-BE49-F238E27FC236}">
              <a16:creationId xmlns:a16="http://schemas.microsoft.com/office/drawing/2014/main" id="{00000000-0008-0000-0000-00006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80" name="Immagine 7479" descr="http://demaco.consob/ArchiflowWeb/images/indicator.gif">
          <a:extLst>
            <a:ext uri="{FF2B5EF4-FFF2-40B4-BE49-F238E27FC236}">
              <a16:creationId xmlns:a16="http://schemas.microsoft.com/office/drawing/2014/main" id="{00000000-0008-0000-0000-00006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81" name="Immagine 7480" descr="http://demaco.consob/ArchiflowWeb/images/indicator.gif">
          <a:extLst>
            <a:ext uri="{FF2B5EF4-FFF2-40B4-BE49-F238E27FC236}">
              <a16:creationId xmlns:a16="http://schemas.microsoft.com/office/drawing/2014/main" id="{00000000-0008-0000-0000-00006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82" name="Immagine 7481" descr="http://demaco.consob/ArchiflowWeb/images/indicator.gif">
          <a:extLst>
            <a:ext uri="{FF2B5EF4-FFF2-40B4-BE49-F238E27FC236}">
              <a16:creationId xmlns:a16="http://schemas.microsoft.com/office/drawing/2014/main" id="{00000000-0008-0000-0000-00006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83" name="Immagine 7482" descr="http://demaco.consob/ArchiflowWeb/images/indicator.gif">
          <a:extLst>
            <a:ext uri="{FF2B5EF4-FFF2-40B4-BE49-F238E27FC236}">
              <a16:creationId xmlns:a16="http://schemas.microsoft.com/office/drawing/2014/main" id="{00000000-0008-0000-0000-00006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84" name="Immagine 7483" descr="http://demaco.consob/ArchiflowWeb/images/indicator.gif">
          <a:extLst>
            <a:ext uri="{FF2B5EF4-FFF2-40B4-BE49-F238E27FC236}">
              <a16:creationId xmlns:a16="http://schemas.microsoft.com/office/drawing/2014/main" id="{00000000-0008-0000-0000-00006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85" name="Immagine 7484" descr="http://demaco.consob/ArchiflowWeb/images/indicator.gif">
          <a:extLst>
            <a:ext uri="{FF2B5EF4-FFF2-40B4-BE49-F238E27FC236}">
              <a16:creationId xmlns:a16="http://schemas.microsoft.com/office/drawing/2014/main" id="{00000000-0008-0000-0000-00006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86" name="Immagine 7485" descr="http://demaco.consob/ArchiflowWeb/images/indicator.gif">
          <a:extLst>
            <a:ext uri="{FF2B5EF4-FFF2-40B4-BE49-F238E27FC236}">
              <a16:creationId xmlns:a16="http://schemas.microsoft.com/office/drawing/2014/main" id="{00000000-0008-0000-0000-00006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87" name="Immagine 7486" descr="http://demaco.consob/ArchiflowWeb/images/indicator.gif">
          <a:extLst>
            <a:ext uri="{FF2B5EF4-FFF2-40B4-BE49-F238E27FC236}">
              <a16:creationId xmlns:a16="http://schemas.microsoft.com/office/drawing/2014/main" id="{00000000-0008-0000-0000-00006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88" name="Immagine 7487" descr="http://demaco.consob/ArchiflowWeb/images/indicator.gif">
          <a:extLst>
            <a:ext uri="{FF2B5EF4-FFF2-40B4-BE49-F238E27FC236}">
              <a16:creationId xmlns:a16="http://schemas.microsoft.com/office/drawing/2014/main" id="{00000000-0008-0000-0000-00006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89" name="Immagine 7488" descr="http://demaco.consob/ArchiflowWeb/images/indicator.gif">
          <a:extLst>
            <a:ext uri="{FF2B5EF4-FFF2-40B4-BE49-F238E27FC236}">
              <a16:creationId xmlns:a16="http://schemas.microsoft.com/office/drawing/2014/main" id="{00000000-0008-0000-0000-00006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90" name="Immagine 7489" descr="http://demaco.consob/ArchiflowWeb/images/indicator.gif">
          <a:extLst>
            <a:ext uri="{FF2B5EF4-FFF2-40B4-BE49-F238E27FC236}">
              <a16:creationId xmlns:a16="http://schemas.microsoft.com/office/drawing/2014/main" id="{00000000-0008-0000-0000-00007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91" name="Immagine 7490" descr="http://demaco.consob/ArchiflowWeb/images/indicator.gif">
          <a:extLst>
            <a:ext uri="{FF2B5EF4-FFF2-40B4-BE49-F238E27FC236}">
              <a16:creationId xmlns:a16="http://schemas.microsoft.com/office/drawing/2014/main" id="{00000000-0008-0000-0000-00007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92" name="Immagine 7491" descr="http://demaco.consob/ArchiflowWeb/images/indicator.gif">
          <a:extLst>
            <a:ext uri="{FF2B5EF4-FFF2-40B4-BE49-F238E27FC236}">
              <a16:creationId xmlns:a16="http://schemas.microsoft.com/office/drawing/2014/main" id="{00000000-0008-0000-0000-00007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93" name="Immagine 7492" descr="http://demaco.consob/ArchiflowWeb/images/indicator.gif">
          <a:extLst>
            <a:ext uri="{FF2B5EF4-FFF2-40B4-BE49-F238E27FC236}">
              <a16:creationId xmlns:a16="http://schemas.microsoft.com/office/drawing/2014/main" id="{00000000-0008-0000-0000-00007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94" name="Immagine 7493" descr="http://demaco.consob/ArchiflowWeb/images/indicator.gif">
          <a:extLst>
            <a:ext uri="{FF2B5EF4-FFF2-40B4-BE49-F238E27FC236}">
              <a16:creationId xmlns:a16="http://schemas.microsoft.com/office/drawing/2014/main" id="{00000000-0008-0000-0000-00007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95" name="Immagine 7494" descr="http://demaco.consob/ArchiflowWeb/images/indicator.gif">
          <a:extLst>
            <a:ext uri="{FF2B5EF4-FFF2-40B4-BE49-F238E27FC236}">
              <a16:creationId xmlns:a16="http://schemas.microsoft.com/office/drawing/2014/main" id="{00000000-0008-0000-0000-00007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96" name="Immagine 7495" descr="http://demaco.consob/ArchiflowWeb/images/indicator.gif">
          <a:extLst>
            <a:ext uri="{FF2B5EF4-FFF2-40B4-BE49-F238E27FC236}">
              <a16:creationId xmlns:a16="http://schemas.microsoft.com/office/drawing/2014/main" id="{00000000-0008-0000-0000-00007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97" name="Immagine 7496" descr="http://demaco.consob/ArchiflowWeb/images/indicator.gif">
          <a:extLst>
            <a:ext uri="{FF2B5EF4-FFF2-40B4-BE49-F238E27FC236}">
              <a16:creationId xmlns:a16="http://schemas.microsoft.com/office/drawing/2014/main" id="{00000000-0008-0000-0000-00007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498" name="Immagine 7497" descr="http://demaco.consob/ArchiflowWeb/images/indicator.gif">
          <a:extLst>
            <a:ext uri="{FF2B5EF4-FFF2-40B4-BE49-F238E27FC236}">
              <a16:creationId xmlns:a16="http://schemas.microsoft.com/office/drawing/2014/main" id="{00000000-0008-0000-0000-00007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499" name="Immagine 7498" descr="http://demaco.consob/ArchiflowWeb/images/indicator.gif">
          <a:extLst>
            <a:ext uri="{FF2B5EF4-FFF2-40B4-BE49-F238E27FC236}">
              <a16:creationId xmlns:a16="http://schemas.microsoft.com/office/drawing/2014/main" id="{00000000-0008-0000-0000-00007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00" name="Immagine 7499" descr="http://demaco.consob/ArchiflowWeb/images/indicator.gif">
          <a:extLst>
            <a:ext uri="{FF2B5EF4-FFF2-40B4-BE49-F238E27FC236}">
              <a16:creationId xmlns:a16="http://schemas.microsoft.com/office/drawing/2014/main" id="{00000000-0008-0000-0000-00007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01" name="Immagine 7500" descr="http://demaco.consob/ArchiflowWeb/images/indicator.gif">
          <a:extLst>
            <a:ext uri="{FF2B5EF4-FFF2-40B4-BE49-F238E27FC236}">
              <a16:creationId xmlns:a16="http://schemas.microsoft.com/office/drawing/2014/main" id="{00000000-0008-0000-0000-00007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02" name="Immagine 7501" descr="http://demaco.consob/ArchiflowWeb/images/indicator.gif">
          <a:extLst>
            <a:ext uri="{FF2B5EF4-FFF2-40B4-BE49-F238E27FC236}">
              <a16:creationId xmlns:a16="http://schemas.microsoft.com/office/drawing/2014/main" id="{00000000-0008-0000-0000-00007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03" name="Immagine 7502" descr="http://demaco.consob/ArchiflowWeb/images/indicator.gif">
          <a:extLst>
            <a:ext uri="{FF2B5EF4-FFF2-40B4-BE49-F238E27FC236}">
              <a16:creationId xmlns:a16="http://schemas.microsoft.com/office/drawing/2014/main" id="{00000000-0008-0000-0000-00007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04" name="Immagine 7503" descr="http://demaco.consob/ArchiflowWeb/images/indicator.gif">
          <a:extLst>
            <a:ext uri="{FF2B5EF4-FFF2-40B4-BE49-F238E27FC236}">
              <a16:creationId xmlns:a16="http://schemas.microsoft.com/office/drawing/2014/main" id="{00000000-0008-0000-0000-00007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05" name="Immagine 7504" descr="http://demaco.consob/ArchiflowWeb/images/indicator.gif">
          <a:extLst>
            <a:ext uri="{FF2B5EF4-FFF2-40B4-BE49-F238E27FC236}">
              <a16:creationId xmlns:a16="http://schemas.microsoft.com/office/drawing/2014/main" id="{00000000-0008-0000-0000-00007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06" name="Immagine 7505" descr="http://demaco.consob/ArchiflowWeb/images/indicator.gif">
          <a:extLst>
            <a:ext uri="{FF2B5EF4-FFF2-40B4-BE49-F238E27FC236}">
              <a16:creationId xmlns:a16="http://schemas.microsoft.com/office/drawing/2014/main" id="{00000000-0008-0000-0000-00008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07" name="Immagine 7506" descr="http://demaco.consob/ArchiflowWeb/images/indicator.gif">
          <a:extLst>
            <a:ext uri="{FF2B5EF4-FFF2-40B4-BE49-F238E27FC236}">
              <a16:creationId xmlns:a16="http://schemas.microsoft.com/office/drawing/2014/main" id="{00000000-0008-0000-0000-00008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08" name="Immagine 7507" descr="http://demaco.consob/ArchiflowWeb/images/indicator.gif">
          <a:extLst>
            <a:ext uri="{FF2B5EF4-FFF2-40B4-BE49-F238E27FC236}">
              <a16:creationId xmlns:a16="http://schemas.microsoft.com/office/drawing/2014/main" id="{00000000-0008-0000-0000-00008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09" name="Immagine 7508" descr="http://demaco.consob/ArchiflowWeb/images/indicator.gif">
          <a:extLst>
            <a:ext uri="{FF2B5EF4-FFF2-40B4-BE49-F238E27FC236}">
              <a16:creationId xmlns:a16="http://schemas.microsoft.com/office/drawing/2014/main" id="{00000000-0008-0000-0000-00008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10" name="Immagine 7509" descr="http://demaco.consob/ArchiflowWeb/images/indicator.gif">
          <a:extLst>
            <a:ext uri="{FF2B5EF4-FFF2-40B4-BE49-F238E27FC236}">
              <a16:creationId xmlns:a16="http://schemas.microsoft.com/office/drawing/2014/main" id="{00000000-0008-0000-0000-00008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11" name="Immagine 7510" descr="http://demaco.consob/ArchiflowWeb/images/indicator.gif">
          <a:extLst>
            <a:ext uri="{FF2B5EF4-FFF2-40B4-BE49-F238E27FC236}">
              <a16:creationId xmlns:a16="http://schemas.microsoft.com/office/drawing/2014/main" id="{00000000-0008-0000-0000-00008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12" name="Immagine 7511" descr="http://demaco.consob/ArchiflowWeb/images/indicator.gif">
          <a:extLst>
            <a:ext uri="{FF2B5EF4-FFF2-40B4-BE49-F238E27FC236}">
              <a16:creationId xmlns:a16="http://schemas.microsoft.com/office/drawing/2014/main" id="{00000000-0008-0000-0000-00008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13" name="Immagine 7512" descr="http://demaco.consob/ArchiflowWeb/images/indicator.gif">
          <a:extLst>
            <a:ext uri="{FF2B5EF4-FFF2-40B4-BE49-F238E27FC236}">
              <a16:creationId xmlns:a16="http://schemas.microsoft.com/office/drawing/2014/main" id="{00000000-0008-0000-0000-00008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14" name="Immagine 7513" descr="http://demaco.consob/ArchiflowWeb/images/indicator.gif">
          <a:extLst>
            <a:ext uri="{FF2B5EF4-FFF2-40B4-BE49-F238E27FC236}">
              <a16:creationId xmlns:a16="http://schemas.microsoft.com/office/drawing/2014/main" id="{00000000-0008-0000-0000-00008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15" name="Immagine 7514" descr="http://demaco.consob/ArchiflowWeb/images/indicator.gif">
          <a:extLst>
            <a:ext uri="{FF2B5EF4-FFF2-40B4-BE49-F238E27FC236}">
              <a16:creationId xmlns:a16="http://schemas.microsoft.com/office/drawing/2014/main" id="{00000000-0008-0000-0000-00008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16" name="Immagine 7515" descr="http://demaco.consob/ArchiflowWeb/images/indicator.gif">
          <a:extLst>
            <a:ext uri="{FF2B5EF4-FFF2-40B4-BE49-F238E27FC236}">
              <a16:creationId xmlns:a16="http://schemas.microsoft.com/office/drawing/2014/main" id="{00000000-0008-0000-0000-00008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17" name="Immagine 7516" descr="http://demaco.consob/ArchiflowWeb/images/indicator.gif">
          <a:extLst>
            <a:ext uri="{FF2B5EF4-FFF2-40B4-BE49-F238E27FC236}">
              <a16:creationId xmlns:a16="http://schemas.microsoft.com/office/drawing/2014/main" id="{00000000-0008-0000-0000-00008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18" name="Immagine 7517" descr="http://demaco.consob/ArchiflowWeb/images/indicator.gif">
          <a:extLst>
            <a:ext uri="{FF2B5EF4-FFF2-40B4-BE49-F238E27FC236}">
              <a16:creationId xmlns:a16="http://schemas.microsoft.com/office/drawing/2014/main" id="{00000000-0008-0000-0000-00008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19" name="Immagine 7518" descr="http://demaco.consob/ArchiflowWeb/images/indicator.gif">
          <a:extLst>
            <a:ext uri="{FF2B5EF4-FFF2-40B4-BE49-F238E27FC236}">
              <a16:creationId xmlns:a16="http://schemas.microsoft.com/office/drawing/2014/main" id="{00000000-0008-0000-0000-00008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0" name="Immagine 7519" descr="http://demaco.consob/ArchiflowWeb/images/indicator.gif">
          <a:extLst>
            <a:ext uri="{FF2B5EF4-FFF2-40B4-BE49-F238E27FC236}">
              <a16:creationId xmlns:a16="http://schemas.microsoft.com/office/drawing/2014/main" id="{00000000-0008-0000-0000-00008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1" name="Immagine 7520" descr="http://demaco.consob/ArchiflowWeb/images/indicator.gif">
          <a:extLst>
            <a:ext uri="{FF2B5EF4-FFF2-40B4-BE49-F238E27FC236}">
              <a16:creationId xmlns:a16="http://schemas.microsoft.com/office/drawing/2014/main" id="{00000000-0008-0000-0000-00008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2" name="Immagine 7521" descr="http://demaco.consob/ArchiflowWeb/images/indicator.gif">
          <a:extLst>
            <a:ext uri="{FF2B5EF4-FFF2-40B4-BE49-F238E27FC236}">
              <a16:creationId xmlns:a16="http://schemas.microsoft.com/office/drawing/2014/main" id="{00000000-0008-0000-0000-00009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3" name="Immagine 7522" descr="http://demaco.consob/ArchiflowWeb/images/indicator.gif">
          <a:extLst>
            <a:ext uri="{FF2B5EF4-FFF2-40B4-BE49-F238E27FC236}">
              <a16:creationId xmlns:a16="http://schemas.microsoft.com/office/drawing/2014/main" id="{00000000-0008-0000-0000-00009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4" name="Immagine 7523" descr="http://demaco.consob/ArchiflowWeb/images/indicator.gif">
          <a:extLst>
            <a:ext uri="{FF2B5EF4-FFF2-40B4-BE49-F238E27FC236}">
              <a16:creationId xmlns:a16="http://schemas.microsoft.com/office/drawing/2014/main" id="{00000000-0008-0000-0000-00009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5" name="Immagine 7524" descr="http://demaco.consob/ArchiflowWeb/images/indicator.gif">
          <a:extLst>
            <a:ext uri="{FF2B5EF4-FFF2-40B4-BE49-F238E27FC236}">
              <a16:creationId xmlns:a16="http://schemas.microsoft.com/office/drawing/2014/main" id="{00000000-0008-0000-0000-00009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6" name="Immagine 7525" descr="http://demaco.consob/ArchiflowWeb/images/indicator.gif">
          <a:extLst>
            <a:ext uri="{FF2B5EF4-FFF2-40B4-BE49-F238E27FC236}">
              <a16:creationId xmlns:a16="http://schemas.microsoft.com/office/drawing/2014/main" id="{00000000-0008-0000-0000-00009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7" name="Immagine 7526" descr="http://demaco.consob/ArchiflowWeb/images/indicator.gif">
          <a:extLst>
            <a:ext uri="{FF2B5EF4-FFF2-40B4-BE49-F238E27FC236}">
              <a16:creationId xmlns:a16="http://schemas.microsoft.com/office/drawing/2014/main" id="{00000000-0008-0000-0000-00009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8" name="Immagine 7527" descr="http://demaco.consob/ArchiflowWeb/images/indicator.gif">
          <a:extLst>
            <a:ext uri="{FF2B5EF4-FFF2-40B4-BE49-F238E27FC236}">
              <a16:creationId xmlns:a16="http://schemas.microsoft.com/office/drawing/2014/main" id="{00000000-0008-0000-0000-00009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29" name="Immagine 7528" descr="http://demaco.consob/ArchiflowWeb/images/indicator.gif">
          <a:extLst>
            <a:ext uri="{FF2B5EF4-FFF2-40B4-BE49-F238E27FC236}">
              <a16:creationId xmlns:a16="http://schemas.microsoft.com/office/drawing/2014/main" id="{00000000-0008-0000-0000-00009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30" name="Immagine 7529" descr="http://demaco.consob/ArchiflowWeb/images/indicator.gif">
          <a:extLst>
            <a:ext uri="{FF2B5EF4-FFF2-40B4-BE49-F238E27FC236}">
              <a16:creationId xmlns:a16="http://schemas.microsoft.com/office/drawing/2014/main" id="{00000000-0008-0000-0000-00009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31" name="Immagine 7530" descr="http://demaco.consob/ArchiflowWeb/images/indicator.gif">
          <a:extLst>
            <a:ext uri="{FF2B5EF4-FFF2-40B4-BE49-F238E27FC236}">
              <a16:creationId xmlns:a16="http://schemas.microsoft.com/office/drawing/2014/main" id="{00000000-0008-0000-0000-00009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32" name="Immagine 7531" descr="http://demaco.consob/ArchiflowWeb/images/indicator.gif">
          <a:extLst>
            <a:ext uri="{FF2B5EF4-FFF2-40B4-BE49-F238E27FC236}">
              <a16:creationId xmlns:a16="http://schemas.microsoft.com/office/drawing/2014/main" id="{00000000-0008-0000-0000-00009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33" name="Immagine 7532" descr="http://demaco.consob/ArchiflowWeb/images/indicator.gif">
          <a:extLst>
            <a:ext uri="{FF2B5EF4-FFF2-40B4-BE49-F238E27FC236}">
              <a16:creationId xmlns:a16="http://schemas.microsoft.com/office/drawing/2014/main" id="{00000000-0008-0000-0000-00009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34" name="Immagine 7533" descr="http://demaco.consob/ArchiflowWeb/images/indicator.gif">
          <a:extLst>
            <a:ext uri="{FF2B5EF4-FFF2-40B4-BE49-F238E27FC236}">
              <a16:creationId xmlns:a16="http://schemas.microsoft.com/office/drawing/2014/main" id="{00000000-0008-0000-0000-00009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35" name="Immagine 7534" descr="http://demaco.consob/ArchiflowWeb/images/indicator.gif">
          <a:extLst>
            <a:ext uri="{FF2B5EF4-FFF2-40B4-BE49-F238E27FC236}">
              <a16:creationId xmlns:a16="http://schemas.microsoft.com/office/drawing/2014/main" id="{00000000-0008-0000-0000-00009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36" name="Immagine 7535" descr="http://demaco.consob/ArchiflowWeb/images/indicator.gif">
          <a:extLst>
            <a:ext uri="{FF2B5EF4-FFF2-40B4-BE49-F238E27FC236}">
              <a16:creationId xmlns:a16="http://schemas.microsoft.com/office/drawing/2014/main" id="{00000000-0008-0000-0000-00009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37" name="Immagine 7536" descr="http://demaco.consob/ArchiflowWeb/images/indicator.gif">
          <a:extLst>
            <a:ext uri="{FF2B5EF4-FFF2-40B4-BE49-F238E27FC236}">
              <a16:creationId xmlns:a16="http://schemas.microsoft.com/office/drawing/2014/main" id="{00000000-0008-0000-0000-00009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38" name="Immagine 7537" descr="http://demaco.consob/ArchiflowWeb/images/indicator.gif">
          <a:extLst>
            <a:ext uri="{FF2B5EF4-FFF2-40B4-BE49-F238E27FC236}">
              <a16:creationId xmlns:a16="http://schemas.microsoft.com/office/drawing/2014/main" id="{00000000-0008-0000-0000-0000A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39" name="Immagine 7538" descr="http://demaco.consob/ArchiflowWeb/images/indicator.gif">
          <a:extLst>
            <a:ext uri="{FF2B5EF4-FFF2-40B4-BE49-F238E27FC236}">
              <a16:creationId xmlns:a16="http://schemas.microsoft.com/office/drawing/2014/main" id="{00000000-0008-0000-0000-0000A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40" name="Immagine 7539" descr="http://demaco.consob/ArchiflowWeb/images/indicator.gif">
          <a:extLst>
            <a:ext uri="{FF2B5EF4-FFF2-40B4-BE49-F238E27FC236}">
              <a16:creationId xmlns:a16="http://schemas.microsoft.com/office/drawing/2014/main" id="{00000000-0008-0000-0000-0000A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41" name="Immagine 7540" descr="http://demaco.consob/ArchiflowWeb/images/indicator.gif">
          <a:extLst>
            <a:ext uri="{FF2B5EF4-FFF2-40B4-BE49-F238E27FC236}">
              <a16:creationId xmlns:a16="http://schemas.microsoft.com/office/drawing/2014/main" id="{00000000-0008-0000-0000-0000A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42" name="Immagine 7541" descr="http://demaco.consob/ArchiflowWeb/images/indicator.gif">
          <a:extLst>
            <a:ext uri="{FF2B5EF4-FFF2-40B4-BE49-F238E27FC236}">
              <a16:creationId xmlns:a16="http://schemas.microsoft.com/office/drawing/2014/main" id="{00000000-0008-0000-0000-0000A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43" name="Immagine 7542" descr="http://demaco.consob/ArchiflowWeb/images/indicator.gif">
          <a:extLst>
            <a:ext uri="{FF2B5EF4-FFF2-40B4-BE49-F238E27FC236}">
              <a16:creationId xmlns:a16="http://schemas.microsoft.com/office/drawing/2014/main" id="{00000000-0008-0000-0000-0000A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44" name="Immagine 7543" descr="http://demaco.consob/ArchiflowWeb/images/indicator.gif">
          <a:extLst>
            <a:ext uri="{FF2B5EF4-FFF2-40B4-BE49-F238E27FC236}">
              <a16:creationId xmlns:a16="http://schemas.microsoft.com/office/drawing/2014/main" id="{00000000-0008-0000-0000-0000A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45" name="Immagine 7544" descr="http://demaco.consob/ArchiflowWeb/images/indicator.gif">
          <a:extLst>
            <a:ext uri="{FF2B5EF4-FFF2-40B4-BE49-F238E27FC236}">
              <a16:creationId xmlns:a16="http://schemas.microsoft.com/office/drawing/2014/main" id="{00000000-0008-0000-0000-0000A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46" name="Immagine 7545" descr="http://demaco.consob/ArchiflowWeb/images/indicator.gif">
          <a:extLst>
            <a:ext uri="{FF2B5EF4-FFF2-40B4-BE49-F238E27FC236}">
              <a16:creationId xmlns:a16="http://schemas.microsoft.com/office/drawing/2014/main" id="{00000000-0008-0000-0000-0000A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47" name="Immagine 7546" descr="http://demaco.consob/ArchiflowWeb/images/indicator.gif">
          <a:extLst>
            <a:ext uri="{FF2B5EF4-FFF2-40B4-BE49-F238E27FC236}">
              <a16:creationId xmlns:a16="http://schemas.microsoft.com/office/drawing/2014/main" id="{00000000-0008-0000-0000-0000A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48" name="Immagine 7547" descr="http://demaco.consob/ArchiflowWeb/images/indicator.gif">
          <a:extLst>
            <a:ext uri="{FF2B5EF4-FFF2-40B4-BE49-F238E27FC236}">
              <a16:creationId xmlns:a16="http://schemas.microsoft.com/office/drawing/2014/main" id="{00000000-0008-0000-0000-0000A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49" name="Immagine 7548" descr="http://demaco.consob/ArchiflowWeb/images/indicator.gif">
          <a:extLst>
            <a:ext uri="{FF2B5EF4-FFF2-40B4-BE49-F238E27FC236}">
              <a16:creationId xmlns:a16="http://schemas.microsoft.com/office/drawing/2014/main" id="{00000000-0008-0000-0000-0000A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50" name="Immagine 7549" descr="http://demaco.consob/ArchiflowWeb/images/indicator.gif">
          <a:extLst>
            <a:ext uri="{FF2B5EF4-FFF2-40B4-BE49-F238E27FC236}">
              <a16:creationId xmlns:a16="http://schemas.microsoft.com/office/drawing/2014/main" id="{00000000-0008-0000-0000-0000A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51" name="Immagine 7550" descr="http://demaco.consob/ArchiflowWeb/images/indicator.gif">
          <a:extLst>
            <a:ext uri="{FF2B5EF4-FFF2-40B4-BE49-F238E27FC236}">
              <a16:creationId xmlns:a16="http://schemas.microsoft.com/office/drawing/2014/main" id="{00000000-0008-0000-0000-0000A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52" name="Immagine 7551" descr="http://demaco.consob/ArchiflowWeb/images/indicator.gif">
          <a:extLst>
            <a:ext uri="{FF2B5EF4-FFF2-40B4-BE49-F238E27FC236}">
              <a16:creationId xmlns:a16="http://schemas.microsoft.com/office/drawing/2014/main" id="{00000000-0008-0000-0000-0000A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53" name="Immagine 7552" descr="http://demaco.consob/ArchiflowWeb/images/indicator.gif">
          <a:extLst>
            <a:ext uri="{FF2B5EF4-FFF2-40B4-BE49-F238E27FC236}">
              <a16:creationId xmlns:a16="http://schemas.microsoft.com/office/drawing/2014/main" id="{00000000-0008-0000-0000-0000A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54" name="Immagine 7553" descr="http://demaco.consob/ArchiflowWeb/images/indicator.gif">
          <a:extLst>
            <a:ext uri="{FF2B5EF4-FFF2-40B4-BE49-F238E27FC236}">
              <a16:creationId xmlns:a16="http://schemas.microsoft.com/office/drawing/2014/main" id="{00000000-0008-0000-0000-0000B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55" name="Immagine 7554" descr="http://demaco.consob/ArchiflowWeb/images/indicator.gif">
          <a:extLst>
            <a:ext uri="{FF2B5EF4-FFF2-40B4-BE49-F238E27FC236}">
              <a16:creationId xmlns:a16="http://schemas.microsoft.com/office/drawing/2014/main" id="{00000000-0008-0000-0000-0000B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56" name="Immagine 7555" descr="http://demaco.consob/ArchiflowWeb/images/indicator.gif">
          <a:extLst>
            <a:ext uri="{FF2B5EF4-FFF2-40B4-BE49-F238E27FC236}">
              <a16:creationId xmlns:a16="http://schemas.microsoft.com/office/drawing/2014/main" id="{00000000-0008-0000-0000-0000B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57" name="Immagine 7556" descr="http://demaco.consob/ArchiflowWeb/images/indicator.gif">
          <a:extLst>
            <a:ext uri="{FF2B5EF4-FFF2-40B4-BE49-F238E27FC236}">
              <a16:creationId xmlns:a16="http://schemas.microsoft.com/office/drawing/2014/main" id="{00000000-0008-0000-0000-0000B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58" name="Immagine 7557" descr="http://demaco.consob/ArchiflowWeb/images/indicator.gif">
          <a:extLst>
            <a:ext uri="{FF2B5EF4-FFF2-40B4-BE49-F238E27FC236}">
              <a16:creationId xmlns:a16="http://schemas.microsoft.com/office/drawing/2014/main" id="{00000000-0008-0000-0000-0000B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59" name="Immagine 7558" descr="http://demaco.consob/ArchiflowWeb/images/indicator.gif">
          <a:extLst>
            <a:ext uri="{FF2B5EF4-FFF2-40B4-BE49-F238E27FC236}">
              <a16:creationId xmlns:a16="http://schemas.microsoft.com/office/drawing/2014/main" id="{00000000-0008-0000-0000-0000B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60" name="Immagine 7559" descr="http://demaco.consob/ArchiflowWeb/images/indicator.gif">
          <a:extLst>
            <a:ext uri="{FF2B5EF4-FFF2-40B4-BE49-F238E27FC236}">
              <a16:creationId xmlns:a16="http://schemas.microsoft.com/office/drawing/2014/main" id="{00000000-0008-0000-0000-0000B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61" name="Immagine 7560" descr="http://demaco.consob/ArchiflowWeb/images/indicator.gif">
          <a:extLst>
            <a:ext uri="{FF2B5EF4-FFF2-40B4-BE49-F238E27FC236}">
              <a16:creationId xmlns:a16="http://schemas.microsoft.com/office/drawing/2014/main" id="{00000000-0008-0000-0000-0000B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62" name="Immagine 7561" descr="http://demaco.consob/ArchiflowWeb/images/indicator.gif">
          <a:extLst>
            <a:ext uri="{FF2B5EF4-FFF2-40B4-BE49-F238E27FC236}">
              <a16:creationId xmlns:a16="http://schemas.microsoft.com/office/drawing/2014/main" id="{00000000-0008-0000-0000-0000B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63" name="Immagine 7562" descr="http://demaco.consob/ArchiflowWeb/images/indicator.gif">
          <a:extLst>
            <a:ext uri="{FF2B5EF4-FFF2-40B4-BE49-F238E27FC236}">
              <a16:creationId xmlns:a16="http://schemas.microsoft.com/office/drawing/2014/main" id="{00000000-0008-0000-0000-0000B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64" name="Immagine 7563" descr="http://demaco.consob/ArchiflowWeb/images/indicator.gif">
          <a:extLst>
            <a:ext uri="{FF2B5EF4-FFF2-40B4-BE49-F238E27FC236}">
              <a16:creationId xmlns:a16="http://schemas.microsoft.com/office/drawing/2014/main" id="{00000000-0008-0000-0000-0000B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65" name="Immagine 7564" descr="http://demaco.consob/ArchiflowWeb/images/indicator.gif">
          <a:extLst>
            <a:ext uri="{FF2B5EF4-FFF2-40B4-BE49-F238E27FC236}">
              <a16:creationId xmlns:a16="http://schemas.microsoft.com/office/drawing/2014/main" id="{00000000-0008-0000-0000-0000B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66" name="Immagine 7565" descr="http://demaco.consob/ArchiflowWeb/images/indicator.gif">
          <a:extLst>
            <a:ext uri="{FF2B5EF4-FFF2-40B4-BE49-F238E27FC236}">
              <a16:creationId xmlns:a16="http://schemas.microsoft.com/office/drawing/2014/main" id="{00000000-0008-0000-0000-0000B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67" name="Immagine 7566" descr="http://demaco.consob/ArchiflowWeb/images/indicator.gif">
          <a:extLst>
            <a:ext uri="{FF2B5EF4-FFF2-40B4-BE49-F238E27FC236}">
              <a16:creationId xmlns:a16="http://schemas.microsoft.com/office/drawing/2014/main" id="{00000000-0008-0000-0000-0000B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68" name="Immagine 7567" descr="http://demaco.consob/ArchiflowWeb/images/indicator.gif">
          <a:extLst>
            <a:ext uri="{FF2B5EF4-FFF2-40B4-BE49-F238E27FC236}">
              <a16:creationId xmlns:a16="http://schemas.microsoft.com/office/drawing/2014/main" id="{00000000-0008-0000-0000-0000B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69" name="Immagine 7568" descr="http://demaco.consob/ArchiflowWeb/images/indicator.gif">
          <a:extLst>
            <a:ext uri="{FF2B5EF4-FFF2-40B4-BE49-F238E27FC236}">
              <a16:creationId xmlns:a16="http://schemas.microsoft.com/office/drawing/2014/main" id="{00000000-0008-0000-0000-0000B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0" name="Immagine 7569" descr="http://demaco.consob/ArchiflowWeb/images/indicator.gif">
          <a:extLst>
            <a:ext uri="{FF2B5EF4-FFF2-40B4-BE49-F238E27FC236}">
              <a16:creationId xmlns:a16="http://schemas.microsoft.com/office/drawing/2014/main" id="{00000000-0008-0000-0000-0000C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71" name="Immagine 7570" descr="http://demaco.consob/ArchiflowWeb/images/indicator.gif">
          <a:extLst>
            <a:ext uri="{FF2B5EF4-FFF2-40B4-BE49-F238E27FC236}">
              <a16:creationId xmlns:a16="http://schemas.microsoft.com/office/drawing/2014/main" id="{00000000-0008-0000-0000-0000C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2" name="Immagine 7571" descr="http://demaco.consob/ArchiflowWeb/images/indicator.gif">
          <a:extLst>
            <a:ext uri="{FF2B5EF4-FFF2-40B4-BE49-F238E27FC236}">
              <a16:creationId xmlns:a16="http://schemas.microsoft.com/office/drawing/2014/main" id="{00000000-0008-0000-0000-0000C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3" name="Immagine 7572" descr="http://demaco.consob/ArchiflowWeb/images/indicator.gif">
          <a:extLst>
            <a:ext uri="{FF2B5EF4-FFF2-40B4-BE49-F238E27FC236}">
              <a16:creationId xmlns:a16="http://schemas.microsoft.com/office/drawing/2014/main" id="{00000000-0008-0000-0000-0000C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4" name="Immagine 7573" descr="http://demaco.consob/ArchiflowWeb/images/indicator.gif">
          <a:extLst>
            <a:ext uri="{FF2B5EF4-FFF2-40B4-BE49-F238E27FC236}">
              <a16:creationId xmlns:a16="http://schemas.microsoft.com/office/drawing/2014/main" id="{00000000-0008-0000-0000-0000C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5" name="Immagine 7574" descr="http://demaco.consob/ArchiflowWeb/images/indicator.gif">
          <a:extLst>
            <a:ext uri="{FF2B5EF4-FFF2-40B4-BE49-F238E27FC236}">
              <a16:creationId xmlns:a16="http://schemas.microsoft.com/office/drawing/2014/main" id="{00000000-0008-0000-0000-0000C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6" name="Immagine 7575" descr="http://demaco.consob/ArchiflowWeb/images/indicator.gif">
          <a:extLst>
            <a:ext uri="{FF2B5EF4-FFF2-40B4-BE49-F238E27FC236}">
              <a16:creationId xmlns:a16="http://schemas.microsoft.com/office/drawing/2014/main" id="{00000000-0008-0000-0000-0000C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7" name="Immagine 7576" descr="http://demaco.consob/ArchiflowWeb/images/indicator.gif">
          <a:extLst>
            <a:ext uri="{FF2B5EF4-FFF2-40B4-BE49-F238E27FC236}">
              <a16:creationId xmlns:a16="http://schemas.microsoft.com/office/drawing/2014/main" id="{00000000-0008-0000-0000-0000C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8" name="Immagine 7577" descr="http://demaco.consob/ArchiflowWeb/images/indicator.gif">
          <a:extLst>
            <a:ext uri="{FF2B5EF4-FFF2-40B4-BE49-F238E27FC236}">
              <a16:creationId xmlns:a16="http://schemas.microsoft.com/office/drawing/2014/main" id="{00000000-0008-0000-0000-0000C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79" name="Immagine 7578" descr="http://demaco.consob/ArchiflowWeb/images/indicator.gif">
          <a:extLst>
            <a:ext uri="{FF2B5EF4-FFF2-40B4-BE49-F238E27FC236}">
              <a16:creationId xmlns:a16="http://schemas.microsoft.com/office/drawing/2014/main" id="{00000000-0008-0000-0000-0000C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0" name="Immagine 7579" descr="http://demaco.consob/ArchiflowWeb/images/indicator.gif">
          <a:extLst>
            <a:ext uri="{FF2B5EF4-FFF2-40B4-BE49-F238E27FC236}">
              <a16:creationId xmlns:a16="http://schemas.microsoft.com/office/drawing/2014/main" id="{00000000-0008-0000-0000-0000C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1" name="Immagine 7580" descr="http://demaco.consob/ArchiflowWeb/images/indicator.gif">
          <a:extLst>
            <a:ext uri="{FF2B5EF4-FFF2-40B4-BE49-F238E27FC236}">
              <a16:creationId xmlns:a16="http://schemas.microsoft.com/office/drawing/2014/main" id="{00000000-0008-0000-0000-0000C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2" name="Immagine 7581" descr="http://demaco.consob/ArchiflowWeb/images/indicator.gif">
          <a:extLst>
            <a:ext uri="{FF2B5EF4-FFF2-40B4-BE49-F238E27FC236}">
              <a16:creationId xmlns:a16="http://schemas.microsoft.com/office/drawing/2014/main" id="{00000000-0008-0000-0000-0000C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3" name="Immagine 7582" descr="http://demaco.consob/ArchiflowWeb/images/indicator.gif">
          <a:extLst>
            <a:ext uri="{FF2B5EF4-FFF2-40B4-BE49-F238E27FC236}">
              <a16:creationId xmlns:a16="http://schemas.microsoft.com/office/drawing/2014/main" id="{00000000-0008-0000-0000-0000C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4" name="Immagine 7583" descr="http://demaco.consob/ArchiflowWeb/images/indicator.gif">
          <a:extLst>
            <a:ext uri="{FF2B5EF4-FFF2-40B4-BE49-F238E27FC236}">
              <a16:creationId xmlns:a16="http://schemas.microsoft.com/office/drawing/2014/main" id="{00000000-0008-0000-0000-0000C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5" name="Immagine 7584" descr="http://demaco.consob/ArchiflowWeb/images/indicator.gif">
          <a:extLst>
            <a:ext uri="{FF2B5EF4-FFF2-40B4-BE49-F238E27FC236}">
              <a16:creationId xmlns:a16="http://schemas.microsoft.com/office/drawing/2014/main" id="{00000000-0008-0000-0000-0000C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6" name="Immagine 7585" descr="http://demaco.consob/ArchiflowWeb/images/indicator.gif">
          <a:extLst>
            <a:ext uri="{FF2B5EF4-FFF2-40B4-BE49-F238E27FC236}">
              <a16:creationId xmlns:a16="http://schemas.microsoft.com/office/drawing/2014/main" id="{00000000-0008-0000-0000-0000D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7" name="Immagine 7586" descr="http://demaco.consob/ArchiflowWeb/images/indicator.gif">
          <a:extLst>
            <a:ext uri="{FF2B5EF4-FFF2-40B4-BE49-F238E27FC236}">
              <a16:creationId xmlns:a16="http://schemas.microsoft.com/office/drawing/2014/main" id="{00000000-0008-0000-0000-0000D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8" name="Immagine 7587" descr="http://demaco.consob/ArchiflowWeb/images/indicator.gif">
          <a:extLst>
            <a:ext uri="{FF2B5EF4-FFF2-40B4-BE49-F238E27FC236}">
              <a16:creationId xmlns:a16="http://schemas.microsoft.com/office/drawing/2014/main" id="{00000000-0008-0000-0000-0000D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89" name="Immagine 7588" descr="http://demaco.consob/ArchiflowWeb/images/indicator.gif">
          <a:extLst>
            <a:ext uri="{FF2B5EF4-FFF2-40B4-BE49-F238E27FC236}">
              <a16:creationId xmlns:a16="http://schemas.microsoft.com/office/drawing/2014/main" id="{00000000-0008-0000-0000-0000D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90" name="Immagine 7589" descr="http://demaco.consob/ArchiflowWeb/images/indicator.gif">
          <a:extLst>
            <a:ext uri="{FF2B5EF4-FFF2-40B4-BE49-F238E27FC236}">
              <a16:creationId xmlns:a16="http://schemas.microsoft.com/office/drawing/2014/main" id="{00000000-0008-0000-0000-0000D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91" name="Immagine 7590" descr="http://demaco.consob/ArchiflowWeb/images/indicator.gif">
          <a:extLst>
            <a:ext uri="{FF2B5EF4-FFF2-40B4-BE49-F238E27FC236}">
              <a16:creationId xmlns:a16="http://schemas.microsoft.com/office/drawing/2014/main" id="{00000000-0008-0000-0000-0000D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92" name="Immagine 7591" descr="http://demaco.consob/ArchiflowWeb/images/indicator.gif">
          <a:extLst>
            <a:ext uri="{FF2B5EF4-FFF2-40B4-BE49-F238E27FC236}">
              <a16:creationId xmlns:a16="http://schemas.microsoft.com/office/drawing/2014/main" id="{00000000-0008-0000-0000-0000D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93" name="Immagine 7592" descr="http://demaco.consob/ArchiflowWeb/images/indicator.gif">
          <a:extLst>
            <a:ext uri="{FF2B5EF4-FFF2-40B4-BE49-F238E27FC236}">
              <a16:creationId xmlns:a16="http://schemas.microsoft.com/office/drawing/2014/main" id="{00000000-0008-0000-0000-0000D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94" name="Immagine 7593" descr="http://demaco.consob/ArchiflowWeb/images/indicator.gif">
          <a:extLst>
            <a:ext uri="{FF2B5EF4-FFF2-40B4-BE49-F238E27FC236}">
              <a16:creationId xmlns:a16="http://schemas.microsoft.com/office/drawing/2014/main" id="{00000000-0008-0000-0000-0000D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95" name="Immagine 7594" descr="http://demaco.consob/ArchiflowWeb/images/indicator.gif">
          <a:extLst>
            <a:ext uri="{FF2B5EF4-FFF2-40B4-BE49-F238E27FC236}">
              <a16:creationId xmlns:a16="http://schemas.microsoft.com/office/drawing/2014/main" id="{00000000-0008-0000-0000-0000D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96" name="Immagine 7595" descr="http://demaco.consob/ArchiflowWeb/images/indicator.gif">
          <a:extLst>
            <a:ext uri="{FF2B5EF4-FFF2-40B4-BE49-F238E27FC236}">
              <a16:creationId xmlns:a16="http://schemas.microsoft.com/office/drawing/2014/main" id="{00000000-0008-0000-0000-0000D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97" name="Immagine 7596" descr="http://demaco.consob/ArchiflowWeb/images/indicator.gif">
          <a:extLst>
            <a:ext uri="{FF2B5EF4-FFF2-40B4-BE49-F238E27FC236}">
              <a16:creationId xmlns:a16="http://schemas.microsoft.com/office/drawing/2014/main" id="{00000000-0008-0000-0000-0000D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598" name="Immagine 7597" descr="http://demaco.consob/ArchiflowWeb/images/indicator.gif">
          <a:extLst>
            <a:ext uri="{FF2B5EF4-FFF2-40B4-BE49-F238E27FC236}">
              <a16:creationId xmlns:a16="http://schemas.microsoft.com/office/drawing/2014/main" id="{00000000-0008-0000-0000-0000D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599" name="Immagine 7598" descr="http://demaco.consob/ArchiflowWeb/images/indicator.gif">
          <a:extLst>
            <a:ext uri="{FF2B5EF4-FFF2-40B4-BE49-F238E27FC236}">
              <a16:creationId xmlns:a16="http://schemas.microsoft.com/office/drawing/2014/main" id="{00000000-0008-0000-0000-0000D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00" name="Immagine 7599" descr="http://demaco.consob/ArchiflowWeb/images/indicator.gif">
          <a:extLst>
            <a:ext uri="{FF2B5EF4-FFF2-40B4-BE49-F238E27FC236}">
              <a16:creationId xmlns:a16="http://schemas.microsoft.com/office/drawing/2014/main" id="{00000000-0008-0000-0000-0000D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01" name="Immagine 7600" descr="http://demaco.consob/ArchiflowWeb/images/indicator.gif">
          <a:extLst>
            <a:ext uri="{FF2B5EF4-FFF2-40B4-BE49-F238E27FC236}">
              <a16:creationId xmlns:a16="http://schemas.microsoft.com/office/drawing/2014/main" id="{00000000-0008-0000-0000-0000D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02" name="Immagine 7601" descr="http://demaco.consob/ArchiflowWeb/images/indicator.gif">
          <a:extLst>
            <a:ext uri="{FF2B5EF4-FFF2-40B4-BE49-F238E27FC236}">
              <a16:creationId xmlns:a16="http://schemas.microsoft.com/office/drawing/2014/main" id="{00000000-0008-0000-0000-0000E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03" name="Immagine 7602" descr="http://demaco.consob/ArchiflowWeb/images/indicator.gif">
          <a:extLst>
            <a:ext uri="{FF2B5EF4-FFF2-40B4-BE49-F238E27FC236}">
              <a16:creationId xmlns:a16="http://schemas.microsoft.com/office/drawing/2014/main" id="{00000000-0008-0000-0000-0000E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04" name="Immagine 7603" descr="http://demaco.consob/ArchiflowWeb/images/indicator.gif">
          <a:extLst>
            <a:ext uri="{FF2B5EF4-FFF2-40B4-BE49-F238E27FC236}">
              <a16:creationId xmlns:a16="http://schemas.microsoft.com/office/drawing/2014/main" id="{00000000-0008-0000-0000-0000E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05" name="Immagine 7604" descr="http://demaco.consob/ArchiflowWeb/images/indicator.gif">
          <a:extLst>
            <a:ext uri="{FF2B5EF4-FFF2-40B4-BE49-F238E27FC236}">
              <a16:creationId xmlns:a16="http://schemas.microsoft.com/office/drawing/2014/main" id="{00000000-0008-0000-0000-0000E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06" name="Immagine 7605" descr="http://demaco.consob/ArchiflowWeb/images/indicator.gif">
          <a:extLst>
            <a:ext uri="{FF2B5EF4-FFF2-40B4-BE49-F238E27FC236}">
              <a16:creationId xmlns:a16="http://schemas.microsoft.com/office/drawing/2014/main" id="{00000000-0008-0000-0000-0000E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07" name="Immagine 7606" descr="http://demaco.consob/ArchiflowWeb/images/indicator.gif">
          <a:extLst>
            <a:ext uri="{FF2B5EF4-FFF2-40B4-BE49-F238E27FC236}">
              <a16:creationId xmlns:a16="http://schemas.microsoft.com/office/drawing/2014/main" id="{00000000-0008-0000-0000-0000E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08" name="Immagine 7607" descr="http://demaco.consob/ArchiflowWeb/images/indicator.gif">
          <a:extLst>
            <a:ext uri="{FF2B5EF4-FFF2-40B4-BE49-F238E27FC236}">
              <a16:creationId xmlns:a16="http://schemas.microsoft.com/office/drawing/2014/main" id="{00000000-0008-0000-0000-0000E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09" name="Immagine 7608" descr="http://demaco.consob/ArchiflowWeb/images/indicator.gif">
          <a:extLst>
            <a:ext uri="{FF2B5EF4-FFF2-40B4-BE49-F238E27FC236}">
              <a16:creationId xmlns:a16="http://schemas.microsoft.com/office/drawing/2014/main" id="{00000000-0008-0000-0000-0000E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10" name="Immagine 7609" descr="http://demaco.consob/ArchiflowWeb/images/indicator.gif">
          <a:extLst>
            <a:ext uri="{FF2B5EF4-FFF2-40B4-BE49-F238E27FC236}">
              <a16:creationId xmlns:a16="http://schemas.microsoft.com/office/drawing/2014/main" id="{00000000-0008-0000-0000-0000E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11" name="Immagine 7610" descr="http://demaco.consob/ArchiflowWeb/images/indicator.gif">
          <a:extLst>
            <a:ext uri="{FF2B5EF4-FFF2-40B4-BE49-F238E27FC236}">
              <a16:creationId xmlns:a16="http://schemas.microsoft.com/office/drawing/2014/main" id="{00000000-0008-0000-0000-0000E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12" name="Immagine 7611" descr="http://demaco.consob/ArchiflowWeb/images/indicator.gif">
          <a:extLst>
            <a:ext uri="{FF2B5EF4-FFF2-40B4-BE49-F238E27FC236}">
              <a16:creationId xmlns:a16="http://schemas.microsoft.com/office/drawing/2014/main" id="{00000000-0008-0000-0000-0000E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13" name="Immagine 7612" descr="http://demaco.consob/ArchiflowWeb/images/indicator.gif">
          <a:extLst>
            <a:ext uri="{FF2B5EF4-FFF2-40B4-BE49-F238E27FC236}">
              <a16:creationId xmlns:a16="http://schemas.microsoft.com/office/drawing/2014/main" id="{00000000-0008-0000-0000-0000E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14" name="Immagine 7613" descr="http://demaco.consob/ArchiflowWeb/images/indicator.gif">
          <a:extLst>
            <a:ext uri="{FF2B5EF4-FFF2-40B4-BE49-F238E27FC236}">
              <a16:creationId xmlns:a16="http://schemas.microsoft.com/office/drawing/2014/main" id="{00000000-0008-0000-0000-0000E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15" name="Immagine 7614" descr="http://demaco.consob/ArchiflowWeb/images/indicator.gif">
          <a:extLst>
            <a:ext uri="{FF2B5EF4-FFF2-40B4-BE49-F238E27FC236}">
              <a16:creationId xmlns:a16="http://schemas.microsoft.com/office/drawing/2014/main" id="{00000000-0008-0000-0000-0000E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16" name="Immagine 7615" descr="http://demaco.consob/ArchiflowWeb/images/indicator.gif">
          <a:extLst>
            <a:ext uri="{FF2B5EF4-FFF2-40B4-BE49-F238E27FC236}">
              <a16:creationId xmlns:a16="http://schemas.microsoft.com/office/drawing/2014/main" id="{00000000-0008-0000-0000-0000E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17" name="Immagine 7616" descr="http://demaco.consob/ArchiflowWeb/images/indicator.gif">
          <a:extLst>
            <a:ext uri="{FF2B5EF4-FFF2-40B4-BE49-F238E27FC236}">
              <a16:creationId xmlns:a16="http://schemas.microsoft.com/office/drawing/2014/main" id="{00000000-0008-0000-0000-0000E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18" name="Immagine 7617" descr="http://demaco.consob/ArchiflowWeb/images/indicator.gif">
          <a:extLst>
            <a:ext uri="{FF2B5EF4-FFF2-40B4-BE49-F238E27FC236}">
              <a16:creationId xmlns:a16="http://schemas.microsoft.com/office/drawing/2014/main" id="{00000000-0008-0000-0000-0000F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19" name="Immagine 7618" descr="http://demaco.consob/ArchiflowWeb/images/indicator.gif">
          <a:extLst>
            <a:ext uri="{FF2B5EF4-FFF2-40B4-BE49-F238E27FC236}">
              <a16:creationId xmlns:a16="http://schemas.microsoft.com/office/drawing/2014/main" id="{00000000-0008-0000-0000-0000F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20" name="Immagine 7619" descr="http://demaco.consob/ArchiflowWeb/images/indicator.gif">
          <a:extLst>
            <a:ext uri="{FF2B5EF4-FFF2-40B4-BE49-F238E27FC236}">
              <a16:creationId xmlns:a16="http://schemas.microsoft.com/office/drawing/2014/main" id="{00000000-0008-0000-0000-0000F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21" name="Immagine 7620" descr="http://demaco.consob/ArchiflowWeb/images/indicator.gif">
          <a:extLst>
            <a:ext uri="{FF2B5EF4-FFF2-40B4-BE49-F238E27FC236}">
              <a16:creationId xmlns:a16="http://schemas.microsoft.com/office/drawing/2014/main" id="{00000000-0008-0000-0000-0000F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22" name="Immagine 7621" descr="http://demaco.consob/ArchiflowWeb/images/indicator.gif">
          <a:extLst>
            <a:ext uri="{FF2B5EF4-FFF2-40B4-BE49-F238E27FC236}">
              <a16:creationId xmlns:a16="http://schemas.microsoft.com/office/drawing/2014/main" id="{00000000-0008-0000-0000-0000F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23" name="Immagine 7622" descr="http://demaco.consob/ArchiflowWeb/images/indicator.gif">
          <a:extLst>
            <a:ext uri="{FF2B5EF4-FFF2-40B4-BE49-F238E27FC236}">
              <a16:creationId xmlns:a16="http://schemas.microsoft.com/office/drawing/2014/main" id="{00000000-0008-0000-0000-0000F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24" name="Immagine 7623" descr="http://demaco.consob/ArchiflowWeb/images/indicator.gif">
          <a:extLst>
            <a:ext uri="{FF2B5EF4-FFF2-40B4-BE49-F238E27FC236}">
              <a16:creationId xmlns:a16="http://schemas.microsoft.com/office/drawing/2014/main" id="{00000000-0008-0000-0000-0000F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25" name="Immagine 7624" descr="http://demaco.consob/ArchiflowWeb/images/indicator.gif">
          <a:extLst>
            <a:ext uri="{FF2B5EF4-FFF2-40B4-BE49-F238E27FC236}">
              <a16:creationId xmlns:a16="http://schemas.microsoft.com/office/drawing/2014/main" id="{00000000-0008-0000-0000-0000F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26" name="Immagine 7625" descr="http://demaco.consob/ArchiflowWeb/images/indicator.gif">
          <a:extLst>
            <a:ext uri="{FF2B5EF4-FFF2-40B4-BE49-F238E27FC236}">
              <a16:creationId xmlns:a16="http://schemas.microsoft.com/office/drawing/2014/main" id="{00000000-0008-0000-0000-0000F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27" name="Immagine 7626" descr="http://demaco.consob/ArchiflowWeb/images/indicator.gif">
          <a:extLst>
            <a:ext uri="{FF2B5EF4-FFF2-40B4-BE49-F238E27FC236}">
              <a16:creationId xmlns:a16="http://schemas.microsoft.com/office/drawing/2014/main" id="{00000000-0008-0000-0000-0000F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28" name="Immagine 7627" descr="http://demaco.consob/ArchiflowWeb/images/indicator.gif">
          <a:extLst>
            <a:ext uri="{FF2B5EF4-FFF2-40B4-BE49-F238E27FC236}">
              <a16:creationId xmlns:a16="http://schemas.microsoft.com/office/drawing/2014/main" id="{00000000-0008-0000-0000-0000F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29" name="Immagine 7628" descr="http://demaco.consob/ArchiflowWeb/images/indicator.gif">
          <a:extLst>
            <a:ext uri="{FF2B5EF4-FFF2-40B4-BE49-F238E27FC236}">
              <a16:creationId xmlns:a16="http://schemas.microsoft.com/office/drawing/2014/main" id="{00000000-0008-0000-0000-0000F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30" name="Immagine 7629" descr="http://demaco.consob/ArchiflowWeb/images/indicator.gif">
          <a:extLst>
            <a:ext uri="{FF2B5EF4-FFF2-40B4-BE49-F238E27FC236}">
              <a16:creationId xmlns:a16="http://schemas.microsoft.com/office/drawing/2014/main" id="{00000000-0008-0000-0000-0000F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31" name="Immagine 7630" descr="http://demaco.consob/ArchiflowWeb/images/indicator.gif">
          <a:extLst>
            <a:ext uri="{FF2B5EF4-FFF2-40B4-BE49-F238E27FC236}">
              <a16:creationId xmlns:a16="http://schemas.microsoft.com/office/drawing/2014/main" id="{00000000-0008-0000-0000-0000F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32" name="Immagine 7631" descr="http://demaco.consob/ArchiflowWeb/images/indicator.gif">
          <a:extLst>
            <a:ext uri="{FF2B5EF4-FFF2-40B4-BE49-F238E27FC236}">
              <a16:creationId xmlns:a16="http://schemas.microsoft.com/office/drawing/2014/main" id="{00000000-0008-0000-0000-0000F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33" name="Immagine 7632" descr="http://demaco.consob/ArchiflowWeb/images/indicator.gif">
          <a:extLst>
            <a:ext uri="{FF2B5EF4-FFF2-40B4-BE49-F238E27FC236}">
              <a16:creationId xmlns:a16="http://schemas.microsoft.com/office/drawing/2014/main" id="{00000000-0008-0000-0000-0000F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34" name="Immagine 7633" descr="http://demaco.consob/ArchiflowWeb/images/indicator.gif">
          <a:extLst>
            <a:ext uri="{FF2B5EF4-FFF2-40B4-BE49-F238E27FC236}">
              <a16:creationId xmlns:a16="http://schemas.microsoft.com/office/drawing/2014/main" id="{00000000-0008-0000-0000-00000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35" name="Immagine 7634" descr="http://demaco.consob/ArchiflowWeb/images/indicator.gif">
          <a:extLst>
            <a:ext uri="{FF2B5EF4-FFF2-40B4-BE49-F238E27FC236}">
              <a16:creationId xmlns:a16="http://schemas.microsoft.com/office/drawing/2014/main" id="{00000000-0008-0000-0000-00000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36" name="Immagine 7635" descr="http://demaco.consob/ArchiflowWeb/images/indicator.gif">
          <a:extLst>
            <a:ext uri="{FF2B5EF4-FFF2-40B4-BE49-F238E27FC236}">
              <a16:creationId xmlns:a16="http://schemas.microsoft.com/office/drawing/2014/main" id="{00000000-0008-0000-0000-00000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37" name="Immagine 7636" descr="http://demaco.consob/ArchiflowWeb/images/indicator.gif">
          <a:extLst>
            <a:ext uri="{FF2B5EF4-FFF2-40B4-BE49-F238E27FC236}">
              <a16:creationId xmlns:a16="http://schemas.microsoft.com/office/drawing/2014/main" id="{00000000-0008-0000-0000-00000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38" name="Immagine 7637" descr="http://demaco.consob/ArchiflowWeb/images/indicator.gif">
          <a:extLst>
            <a:ext uri="{FF2B5EF4-FFF2-40B4-BE49-F238E27FC236}">
              <a16:creationId xmlns:a16="http://schemas.microsoft.com/office/drawing/2014/main" id="{00000000-0008-0000-0000-00000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39" name="Immagine 7638" descr="http://demaco.consob/ArchiflowWeb/images/indicator.gif">
          <a:extLst>
            <a:ext uri="{FF2B5EF4-FFF2-40B4-BE49-F238E27FC236}">
              <a16:creationId xmlns:a16="http://schemas.microsoft.com/office/drawing/2014/main" id="{00000000-0008-0000-0000-00000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40" name="Immagine 7639" descr="http://demaco.consob/ArchiflowWeb/images/indicator.gif">
          <a:extLst>
            <a:ext uri="{FF2B5EF4-FFF2-40B4-BE49-F238E27FC236}">
              <a16:creationId xmlns:a16="http://schemas.microsoft.com/office/drawing/2014/main" id="{00000000-0008-0000-0000-00000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41" name="Immagine 7640" descr="http://demaco.consob/ArchiflowWeb/images/indicator.gif">
          <a:extLst>
            <a:ext uri="{FF2B5EF4-FFF2-40B4-BE49-F238E27FC236}">
              <a16:creationId xmlns:a16="http://schemas.microsoft.com/office/drawing/2014/main" id="{00000000-0008-0000-0000-00000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42" name="Immagine 7641" descr="http://demaco.consob/ArchiflowWeb/images/indicator.gif">
          <a:extLst>
            <a:ext uri="{FF2B5EF4-FFF2-40B4-BE49-F238E27FC236}">
              <a16:creationId xmlns:a16="http://schemas.microsoft.com/office/drawing/2014/main" id="{00000000-0008-0000-0000-00000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43" name="Immagine 7642" descr="http://demaco.consob/ArchiflowWeb/images/indicator.gif">
          <a:extLst>
            <a:ext uri="{FF2B5EF4-FFF2-40B4-BE49-F238E27FC236}">
              <a16:creationId xmlns:a16="http://schemas.microsoft.com/office/drawing/2014/main" id="{00000000-0008-0000-0000-00000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44" name="Immagine 7643" descr="http://demaco.consob/ArchiflowWeb/images/indicator.gif">
          <a:extLst>
            <a:ext uri="{FF2B5EF4-FFF2-40B4-BE49-F238E27FC236}">
              <a16:creationId xmlns:a16="http://schemas.microsoft.com/office/drawing/2014/main" id="{00000000-0008-0000-0000-00000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45" name="Immagine 7644" descr="http://demaco.consob/ArchiflowWeb/images/indicator.gif">
          <a:extLst>
            <a:ext uri="{FF2B5EF4-FFF2-40B4-BE49-F238E27FC236}">
              <a16:creationId xmlns:a16="http://schemas.microsoft.com/office/drawing/2014/main" id="{00000000-0008-0000-0000-00000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46" name="Immagine 7645" descr="http://demaco.consob/ArchiflowWeb/images/indicator.gif">
          <a:extLst>
            <a:ext uri="{FF2B5EF4-FFF2-40B4-BE49-F238E27FC236}">
              <a16:creationId xmlns:a16="http://schemas.microsoft.com/office/drawing/2014/main" id="{00000000-0008-0000-0000-00000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47" name="Immagine 7646" descr="http://demaco.consob/ArchiflowWeb/images/indicator.gif">
          <a:extLst>
            <a:ext uri="{FF2B5EF4-FFF2-40B4-BE49-F238E27FC236}">
              <a16:creationId xmlns:a16="http://schemas.microsoft.com/office/drawing/2014/main" id="{00000000-0008-0000-0000-00000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48" name="Immagine 7647" descr="http://demaco.consob/ArchiflowWeb/images/indicator.gif">
          <a:extLst>
            <a:ext uri="{FF2B5EF4-FFF2-40B4-BE49-F238E27FC236}">
              <a16:creationId xmlns:a16="http://schemas.microsoft.com/office/drawing/2014/main" id="{00000000-0008-0000-0000-00000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49" name="Immagine 7648" descr="http://demaco.consob/ArchiflowWeb/images/indicator.gif">
          <a:extLst>
            <a:ext uri="{FF2B5EF4-FFF2-40B4-BE49-F238E27FC236}">
              <a16:creationId xmlns:a16="http://schemas.microsoft.com/office/drawing/2014/main" id="{00000000-0008-0000-0000-00000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50" name="Immagine 7649" descr="http://demaco.consob/ArchiflowWeb/images/indicator.gif">
          <a:extLst>
            <a:ext uri="{FF2B5EF4-FFF2-40B4-BE49-F238E27FC236}">
              <a16:creationId xmlns:a16="http://schemas.microsoft.com/office/drawing/2014/main" id="{00000000-0008-0000-0000-00001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51" name="Immagine 7650" descr="http://demaco.consob/ArchiflowWeb/images/indicator.gif">
          <a:extLst>
            <a:ext uri="{FF2B5EF4-FFF2-40B4-BE49-F238E27FC236}">
              <a16:creationId xmlns:a16="http://schemas.microsoft.com/office/drawing/2014/main" id="{00000000-0008-0000-0000-00001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52" name="Immagine 7651" descr="http://demaco.consob/ArchiflowWeb/images/indicator.gif">
          <a:extLst>
            <a:ext uri="{FF2B5EF4-FFF2-40B4-BE49-F238E27FC236}">
              <a16:creationId xmlns:a16="http://schemas.microsoft.com/office/drawing/2014/main" id="{00000000-0008-0000-0000-00001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53" name="Immagine 7652" descr="http://demaco.consob/ArchiflowWeb/images/indicator.gif">
          <a:extLst>
            <a:ext uri="{FF2B5EF4-FFF2-40B4-BE49-F238E27FC236}">
              <a16:creationId xmlns:a16="http://schemas.microsoft.com/office/drawing/2014/main" id="{00000000-0008-0000-0000-00001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54" name="Immagine 7653" descr="http://demaco.consob/ArchiflowWeb/images/indicator.gif">
          <a:extLst>
            <a:ext uri="{FF2B5EF4-FFF2-40B4-BE49-F238E27FC236}">
              <a16:creationId xmlns:a16="http://schemas.microsoft.com/office/drawing/2014/main" id="{00000000-0008-0000-0000-00001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55" name="Immagine 7654" descr="http://demaco.consob/ArchiflowWeb/images/indicator.gif">
          <a:extLst>
            <a:ext uri="{FF2B5EF4-FFF2-40B4-BE49-F238E27FC236}">
              <a16:creationId xmlns:a16="http://schemas.microsoft.com/office/drawing/2014/main" id="{00000000-0008-0000-0000-00001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56" name="Immagine 7655" descr="http://demaco.consob/ArchiflowWeb/images/indicator.gif">
          <a:extLst>
            <a:ext uri="{FF2B5EF4-FFF2-40B4-BE49-F238E27FC236}">
              <a16:creationId xmlns:a16="http://schemas.microsoft.com/office/drawing/2014/main" id="{00000000-0008-0000-0000-00001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57" name="Immagine 7656" descr="http://demaco.consob/ArchiflowWeb/images/indicator.gif">
          <a:extLst>
            <a:ext uri="{FF2B5EF4-FFF2-40B4-BE49-F238E27FC236}">
              <a16:creationId xmlns:a16="http://schemas.microsoft.com/office/drawing/2014/main" id="{00000000-0008-0000-0000-00001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58" name="Immagine 7657" descr="http://demaco.consob/ArchiflowWeb/images/indicator.gif">
          <a:extLst>
            <a:ext uri="{FF2B5EF4-FFF2-40B4-BE49-F238E27FC236}">
              <a16:creationId xmlns:a16="http://schemas.microsoft.com/office/drawing/2014/main" id="{00000000-0008-0000-0000-00001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59" name="Immagine 7658" descr="http://demaco.consob/ArchiflowWeb/images/indicator.gif">
          <a:extLst>
            <a:ext uri="{FF2B5EF4-FFF2-40B4-BE49-F238E27FC236}">
              <a16:creationId xmlns:a16="http://schemas.microsoft.com/office/drawing/2014/main" id="{00000000-0008-0000-0000-00001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60" name="Immagine 7659" descr="http://demaco.consob/ArchiflowWeb/images/indicator.gif">
          <a:extLst>
            <a:ext uri="{FF2B5EF4-FFF2-40B4-BE49-F238E27FC236}">
              <a16:creationId xmlns:a16="http://schemas.microsoft.com/office/drawing/2014/main" id="{00000000-0008-0000-0000-00001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61" name="Immagine 7660" descr="http://demaco.consob/ArchiflowWeb/images/indicator.gif">
          <a:extLst>
            <a:ext uri="{FF2B5EF4-FFF2-40B4-BE49-F238E27FC236}">
              <a16:creationId xmlns:a16="http://schemas.microsoft.com/office/drawing/2014/main" id="{00000000-0008-0000-0000-00001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62" name="Immagine 7661" descr="http://demaco.consob/ArchiflowWeb/images/indicator.gif">
          <a:extLst>
            <a:ext uri="{FF2B5EF4-FFF2-40B4-BE49-F238E27FC236}">
              <a16:creationId xmlns:a16="http://schemas.microsoft.com/office/drawing/2014/main" id="{00000000-0008-0000-0000-00001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63" name="Immagine 7662" descr="http://demaco.consob/ArchiflowWeb/images/indicator.gif">
          <a:extLst>
            <a:ext uri="{FF2B5EF4-FFF2-40B4-BE49-F238E27FC236}">
              <a16:creationId xmlns:a16="http://schemas.microsoft.com/office/drawing/2014/main" id="{00000000-0008-0000-0000-00001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64" name="Immagine 7663" descr="http://demaco.consob/ArchiflowWeb/images/indicator.gif">
          <a:extLst>
            <a:ext uri="{FF2B5EF4-FFF2-40B4-BE49-F238E27FC236}">
              <a16:creationId xmlns:a16="http://schemas.microsoft.com/office/drawing/2014/main" id="{00000000-0008-0000-0000-00001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65" name="Immagine 7664" descr="http://demaco.consob/ArchiflowWeb/images/indicator.gif">
          <a:extLst>
            <a:ext uri="{FF2B5EF4-FFF2-40B4-BE49-F238E27FC236}">
              <a16:creationId xmlns:a16="http://schemas.microsoft.com/office/drawing/2014/main" id="{00000000-0008-0000-0000-00001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66" name="Immagine 7665" descr="http://demaco.consob/ArchiflowWeb/images/indicator.gif">
          <a:extLst>
            <a:ext uri="{FF2B5EF4-FFF2-40B4-BE49-F238E27FC236}">
              <a16:creationId xmlns:a16="http://schemas.microsoft.com/office/drawing/2014/main" id="{00000000-0008-0000-0000-00002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67" name="Immagine 7666" descr="http://demaco.consob/ArchiflowWeb/images/indicator.gif">
          <a:extLst>
            <a:ext uri="{FF2B5EF4-FFF2-40B4-BE49-F238E27FC236}">
              <a16:creationId xmlns:a16="http://schemas.microsoft.com/office/drawing/2014/main" id="{00000000-0008-0000-0000-00002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68" name="Immagine 7667" descr="http://demaco.consob/ArchiflowWeb/images/indicator.gif">
          <a:extLst>
            <a:ext uri="{FF2B5EF4-FFF2-40B4-BE49-F238E27FC236}">
              <a16:creationId xmlns:a16="http://schemas.microsoft.com/office/drawing/2014/main" id="{00000000-0008-0000-0000-00002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69" name="Immagine 7668" descr="http://demaco.consob/ArchiflowWeb/images/indicator.gif">
          <a:extLst>
            <a:ext uri="{FF2B5EF4-FFF2-40B4-BE49-F238E27FC236}">
              <a16:creationId xmlns:a16="http://schemas.microsoft.com/office/drawing/2014/main" id="{00000000-0008-0000-0000-00002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70" name="Immagine 7669" descr="http://demaco.consob/ArchiflowWeb/images/indicator.gif">
          <a:extLst>
            <a:ext uri="{FF2B5EF4-FFF2-40B4-BE49-F238E27FC236}">
              <a16:creationId xmlns:a16="http://schemas.microsoft.com/office/drawing/2014/main" id="{00000000-0008-0000-0000-00002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71" name="Immagine 7670" descr="http://demaco.consob/ArchiflowWeb/images/indicator.gif">
          <a:extLst>
            <a:ext uri="{FF2B5EF4-FFF2-40B4-BE49-F238E27FC236}">
              <a16:creationId xmlns:a16="http://schemas.microsoft.com/office/drawing/2014/main" id="{00000000-0008-0000-0000-00002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72" name="Immagine 7671" descr="http://demaco.consob/ArchiflowWeb/images/indicator.gif">
          <a:extLst>
            <a:ext uri="{FF2B5EF4-FFF2-40B4-BE49-F238E27FC236}">
              <a16:creationId xmlns:a16="http://schemas.microsoft.com/office/drawing/2014/main" id="{00000000-0008-0000-0000-00002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73" name="Immagine 7672" descr="http://demaco.consob/ArchiflowWeb/images/indicator.gif">
          <a:extLst>
            <a:ext uri="{FF2B5EF4-FFF2-40B4-BE49-F238E27FC236}">
              <a16:creationId xmlns:a16="http://schemas.microsoft.com/office/drawing/2014/main" id="{00000000-0008-0000-0000-00002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74" name="Immagine 7673" descr="http://demaco.consob/ArchiflowWeb/images/indicator.gif">
          <a:extLst>
            <a:ext uri="{FF2B5EF4-FFF2-40B4-BE49-F238E27FC236}">
              <a16:creationId xmlns:a16="http://schemas.microsoft.com/office/drawing/2014/main" id="{00000000-0008-0000-0000-00002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75" name="Immagine 7674" descr="http://demaco.consob/ArchiflowWeb/images/indicator.gif">
          <a:extLst>
            <a:ext uri="{FF2B5EF4-FFF2-40B4-BE49-F238E27FC236}">
              <a16:creationId xmlns:a16="http://schemas.microsoft.com/office/drawing/2014/main" id="{00000000-0008-0000-0000-00002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76" name="Immagine 7675" descr="http://demaco.consob/ArchiflowWeb/images/indicator.gif">
          <a:extLst>
            <a:ext uri="{FF2B5EF4-FFF2-40B4-BE49-F238E27FC236}">
              <a16:creationId xmlns:a16="http://schemas.microsoft.com/office/drawing/2014/main" id="{00000000-0008-0000-0000-00002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77" name="Immagine 7676" descr="http://demaco.consob/ArchiflowWeb/images/indicator.gif">
          <a:extLst>
            <a:ext uri="{FF2B5EF4-FFF2-40B4-BE49-F238E27FC236}">
              <a16:creationId xmlns:a16="http://schemas.microsoft.com/office/drawing/2014/main" id="{00000000-0008-0000-0000-00002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78" name="Immagine 7677" descr="http://demaco.consob/ArchiflowWeb/images/indicator.gif">
          <a:extLst>
            <a:ext uri="{FF2B5EF4-FFF2-40B4-BE49-F238E27FC236}">
              <a16:creationId xmlns:a16="http://schemas.microsoft.com/office/drawing/2014/main" id="{00000000-0008-0000-0000-00002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79" name="Immagine 7678" descr="http://demaco.consob/ArchiflowWeb/images/indicator.gif">
          <a:extLst>
            <a:ext uri="{FF2B5EF4-FFF2-40B4-BE49-F238E27FC236}">
              <a16:creationId xmlns:a16="http://schemas.microsoft.com/office/drawing/2014/main" id="{00000000-0008-0000-0000-00002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80" name="Immagine 7679" descr="http://demaco.consob/ArchiflowWeb/images/indicator.gif">
          <a:extLst>
            <a:ext uri="{FF2B5EF4-FFF2-40B4-BE49-F238E27FC236}">
              <a16:creationId xmlns:a16="http://schemas.microsoft.com/office/drawing/2014/main" id="{00000000-0008-0000-0000-00002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81" name="Immagine 7680" descr="http://demaco.consob/ArchiflowWeb/images/indicator.gif">
          <a:extLst>
            <a:ext uri="{FF2B5EF4-FFF2-40B4-BE49-F238E27FC236}">
              <a16:creationId xmlns:a16="http://schemas.microsoft.com/office/drawing/2014/main" id="{00000000-0008-0000-0000-00002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82" name="Immagine 7681" descr="http://demaco.consob/ArchiflowWeb/images/indicator.gif">
          <a:extLst>
            <a:ext uri="{FF2B5EF4-FFF2-40B4-BE49-F238E27FC236}">
              <a16:creationId xmlns:a16="http://schemas.microsoft.com/office/drawing/2014/main" id="{00000000-0008-0000-0000-00003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83" name="Immagine 7682" descr="http://demaco.consob/ArchiflowWeb/images/indicator.gif">
          <a:extLst>
            <a:ext uri="{FF2B5EF4-FFF2-40B4-BE49-F238E27FC236}">
              <a16:creationId xmlns:a16="http://schemas.microsoft.com/office/drawing/2014/main" id="{00000000-0008-0000-0000-00003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84" name="Immagine 7683" descr="http://demaco.consob/ArchiflowWeb/images/indicator.gif">
          <a:extLst>
            <a:ext uri="{FF2B5EF4-FFF2-40B4-BE49-F238E27FC236}">
              <a16:creationId xmlns:a16="http://schemas.microsoft.com/office/drawing/2014/main" id="{00000000-0008-0000-0000-00003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85" name="Immagine 7684" descr="http://demaco.consob/ArchiflowWeb/images/indicator.gif">
          <a:extLst>
            <a:ext uri="{FF2B5EF4-FFF2-40B4-BE49-F238E27FC236}">
              <a16:creationId xmlns:a16="http://schemas.microsoft.com/office/drawing/2014/main" id="{00000000-0008-0000-0000-00003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86" name="Immagine 7685" descr="http://demaco.consob/ArchiflowWeb/images/indicator.gif">
          <a:extLst>
            <a:ext uri="{FF2B5EF4-FFF2-40B4-BE49-F238E27FC236}">
              <a16:creationId xmlns:a16="http://schemas.microsoft.com/office/drawing/2014/main" id="{00000000-0008-0000-0000-00003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87" name="Immagine 7686" descr="http://demaco.consob/ArchiflowWeb/images/indicator.gif">
          <a:extLst>
            <a:ext uri="{FF2B5EF4-FFF2-40B4-BE49-F238E27FC236}">
              <a16:creationId xmlns:a16="http://schemas.microsoft.com/office/drawing/2014/main" id="{00000000-0008-0000-0000-00003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88" name="Immagine 7687" descr="http://demaco.consob/ArchiflowWeb/images/indicator.gif">
          <a:extLst>
            <a:ext uri="{FF2B5EF4-FFF2-40B4-BE49-F238E27FC236}">
              <a16:creationId xmlns:a16="http://schemas.microsoft.com/office/drawing/2014/main" id="{00000000-0008-0000-0000-00003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89" name="Immagine 7688" descr="http://demaco.consob/ArchiflowWeb/images/indicator.gif">
          <a:extLst>
            <a:ext uri="{FF2B5EF4-FFF2-40B4-BE49-F238E27FC236}">
              <a16:creationId xmlns:a16="http://schemas.microsoft.com/office/drawing/2014/main" id="{00000000-0008-0000-0000-00003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90" name="Immagine 7689" descr="http://demaco.consob/ArchiflowWeb/images/indicator.gif">
          <a:extLst>
            <a:ext uri="{FF2B5EF4-FFF2-40B4-BE49-F238E27FC236}">
              <a16:creationId xmlns:a16="http://schemas.microsoft.com/office/drawing/2014/main" id="{00000000-0008-0000-0000-00003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91" name="Immagine 7690" descr="http://demaco.consob/ArchiflowWeb/images/indicator.gif">
          <a:extLst>
            <a:ext uri="{FF2B5EF4-FFF2-40B4-BE49-F238E27FC236}">
              <a16:creationId xmlns:a16="http://schemas.microsoft.com/office/drawing/2014/main" id="{00000000-0008-0000-0000-00003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92" name="Immagine 7691" descr="http://demaco.consob/ArchiflowWeb/images/indicator.gif">
          <a:extLst>
            <a:ext uri="{FF2B5EF4-FFF2-40B4-BE49-F238E27FC236}">
              <a16:creationId xmlns:a16="http://schemas.microsoft.com/office/drawing/2014/main" id="{00000000-0008-0000-0000-00003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93" name="Immagine 7692" descr="http://demaco.consob/ArchiflowWeb/images/indicator.gif">
          <a:extLst>
            <a:ext uri="{FF2B5EF4-FFF2-40B4-BE49-F238E27FC236}">
              <a16:creationId xmlns:a16="http://schemas.microsoft.com/office/drawing/2014/main" id="{00000000-0008-0000-0000-00003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94" name="Immagine 7693" descr="http://demaco.consob/ArchiflowWeb/images/indicator.gif">
          <a:extLst>
            <a:ext uri="{FF2B5EF4-FFF2-40B4-BE49-F238E27FC236}">
              <a16:creationId xmlns:a16="http://schemas.microsoft.com/office/drawing/2014/main" id="{00000000-0008-0000-0000-00003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95" name="Immagine 7694" descr="http://demaco.consob/ArchiflowWeb/images/indicator.gif">
          <a:extLst>
            <a:ext uri="{FF2B5EF4-FFF2-40B4-BE49-F238E27FC236}">
              <a16:creationId xmlns:a16="http://schemas.microsoft.com/office/drawing/2014/main" id="{00000000-0008-0000-0000-00003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96" name="Immagine 7695" descr="http://demaco.consob/ArchiflowWeb/images/indicator.gif">
          <a:extLst>
            <a:ext uri="{FF2B5EF4-FFF2-40B4-BE49-F238E27FC236}">
              <a16:creationId xmlns:a16="http://schemas.microsoft.com/office/drawing/2014/main" id="{00000000-0008-0000-0000-00003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97" name="Immagine 7696" descr="http://demaco.consob/ArchiflowWeb/images/indicator.gif">
          <a:extLst>
            <a:ext uri="{FF2B5EF4-FFF2-40B4-BE49-F238E27FC236}">
              <a16:creationId xmlns:a16="http://schemas.microsoft.com/office/drawing/2014/main" id="{00000000-0008-0000-0000-00003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698" name="Immagine 7697" descr="http://demaco.consob/ArchiflowWeb/images/indicator.gif">
          <a:extLst>
            <a:ext uri="{FF2B5EF4-FFF2-40B4-BE49-F238E27FC236}">
              <a16:creationId xmlns:a16="http://schemas.microsoft.com/office/drawing/2014/main" id="{00000000-0008-0000-0000-00004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699" name="Immagine 7698" descr="http://demaco.consob/ArchiflowWeb/images/indicator.gif">
          <a:extLst>
            <a:ext uri="{FF2B5EF4-FFF2-40B4-BE49-F238E27FC236}">
              <a16:creationId xmlns:a16="http://schemas.microsoft.com/office/drawing/2014/main" id="{00000000-0008-0000-0000-00004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00" name="Immagine 7699" descr="http://demaco.consob/ArchiflowWeb/images/indicator.gif">
          <a:extLst>
            <a:ext uri="{FF2B5EF4-FFF2-40B4-BE49-F238E27FC236}">
              <a16:creationId xmlns:a16="http://schemas.microsoft.com/office/drawing/2014/main" id="{00000000-0008-0000-0000-00004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01" name="Immagine 7700" descr="http://demaco.consob/ArchiflowWeb/images/indicator.gif">
          <a:extLst>
            <a:ext uri="{FF2B5EF4-FFF2-40B4-BE49-F238E27FC236}">
              <a16:creationId xmlns:a16="http://schemas.microsoft.com/office/drawing/2014/main" id="{00000000-0008-0000-0000-00004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02" name="Immagine 7701" descr="http://demaco.consob/ArchiflowWeb/images/indicator.gif">
          <a:extLst>
            <a:ext uri="{FF2B5EF4-FFF2-40B4-BE49-F238E27FC236}">
              <a16:creationId xmlns:a16="http://schemas.microsoft.com/office/drawing/2014/main" id="{00000000-0008-0000-0000-00004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03" name="Immagine 7702" descr="http://demaco.consob/ArchiflowWeb/images/indicator.gif">
          <a:extLst>
            <a:ext uri="{FF2B5EF4-FFF2-40B4-BE49-F238E27FC236}">
              <a16:creationId xmlns:a16="http://schemas.microsoft.com/office/drawing/2014/main" id="{00000000-0008-0000-0000-00004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04" name="Immagine 7703" descr="http://demaco.consob/ArchiflowWeb/images/indicator.gif">
          <a:extLst>
            <a:ext uri="{FF2B5EF4-FFF2-40B4-BE49-F238E27FC236}">
              <a16:creationId xmlns:a16="http://schemas.microsoft.com/office/drawing/2014/main" id="{00000000-0008-0000-0000-00004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05" name="Immagine 7704" descr="http://demaco.consob/ArchiflowWeb/images/indicator.gif">
          <a:extLst>
            <a:ext uri="{FF2B5EF4-FFF2-40B4-BE49-F238E27FC236}">
              <a16:creationId xmlns:a16="http://schemas.microsoft.com/office/drawing/2014/main" id="{00000000-0008-0000-0000-00004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06" name="Immagine 7705" descr="http://demaco.consob/ArchiflowWeb/images/indicator.gif">
          <a:extLst>
            <a:ext uri="{FF2B5EF4-FFF2-40B4-BE49-F238E27FC236}">
              <a16:creationId xmlns:a16="http://schemas.microsoft.com/office/drawing/2014/main" id="{00000000-0008-0000-0000-00004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07" name="Immagine 7706" descr="http://demaco.consob/ArchiflowWeb/images/indicator.gif">
          <a:extLst>
            <a:ext uri="{FF2B5EF4-FFF2-40B4-BE49-F238E27FC236}">
              <a16:creationId xmlns:a16="http://schemas.microsoft.com/office/drawing/2014/main" id="{00000000-0008-0000-0000-00004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08" name="Immagine 7707" descr="http://demaco.consob/ArchiflowWeb/images/indicator.gif">
          <a:extLst>
            <a:ext uri="{FF2B5EF4-FFF2-40B4-BE49-F238E27FC236}">
              <a16:creationId xmlns:a16="http://schemas.microsoft.com/office/drawing/2014/main" id="{00000000-0008-0000-0000-00004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09" name="Immagine 7708" descr="http://demaco.consob/ArchiflowWeb/images/indicator.gif">
          <a:extLst>
            <a:ext uri="{FF2B5EF4-FFF2-40B4-BE49-F238E27FC236}">
              <a16:creationId xmlns:a16="http://schemas.microsoft.com/office/drawing/2014/main" id="{00000000-0008-0000-0000-00004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10" name="Immagine 7709" descr="http://demaco.consob/ArchiflowWeb/images/indicator.gif">
          <a:extLst>
            <a:ext uri="{FF2B5EF4-FFF2-40B4-BE49-F238E27FC236}">
              <a16:creationId xmlns:a16="http://schemas.microsoft.com/office/drawing/2014/main" id="{00000000-0008-0000-0000-00004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11" name="Immagine 7710" descr="http://demaco.consob/ArchiflowWeb/images/indicator.gif">
          <a:extLst>
            <a:ext uri="{FF2B5EF4-FFF2-40B4-BE49-F238E27FC236}">
              <a16:creationId xmlns:a16="http://schemas.microsoft.com/office/drawing/2014/main" id="{00000000-0008-0000-0000-00004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12" name="Immagine 7711" descr="http://demaco.consob/ArchiflowWeb/images/indicator.gif">
          <a:extLst>
            <a:ext uri="{FF2B5EF4-FFF2-40B4-BE49-F238E27FC236}">
              <a16:creationId xmlns:a16="http://schemas.microsoft.com/office/drawing/2014/main" id="{00000000-0008-0000-0000-00004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13" name="Immagine 7712" descr="http://demaco.consob/ArchiflowWeb/images/indicator.gif">
          <a:extLst>
            <a:ext uri="{FF2B5EF4-FFF2-40B4-BE49-F238E27FC236}">
              <a16:creationId xmlns:a16="http://schemas.microsoft.com/office/drawing/2014/main" id="{00000000-0008-0000-0000-00004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14" name="Immagine 7713" descr="http://demaco.consob/ArchiflowWeb/images/indicator.gif">
          <a:extLst>
            <a:ext uri="{FF2B5EF4-FFF2-40B4-BE49-F238E27FC236}">
              <a16:creationId xmlns:a16="http://schemas.microsoft.com/office/drawing/2014/main" id="{00000000-0008-0000-0000-00005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15" name="Immagine 7714" descr="http://demaco.consob/ArchiflowWeb/images/indicator.gif">
          <a:extLst>
            <a:ext uri="{FF2B5EF4-FFF2-40B4-BE49-F238E27FC236}">
              <a16:creationId xmlns:a16="http://schemas.microsoft.com/office/drawing/2014/main" id="{00000000-0008-0000-0000-00005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16" name="Immagine 7715" descr="http://demaco.consob/ArchiflowWeb/images/indicator.gif">
          <a:extLst>
            <a:ext uri="{FF2B5EF4-FFF2-40B4-BE49-F238E27FC236}">
              <a16:creationId xmlns:a16="http://schemas.microsoft.com/office/drawing/2014/main" id="{00000000-0008-0000-0000-00005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17" name="Immagine 7716" descr="http://demaco.consob/ArchiflowWeb/images/indicator.gif">
          <a:extLst>
            <a:ext uri="{FF2B5EF4-FFF2-40B4-BE49-F238E27FC236}">
              <a16:creationId xmlns:a16="http://schemas.microsoft.com/office/drawing/2014/main" id="{00000000-0008-0000-0000-00005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18" name="Immagine 7717" descr="http://demaco.consob/ArchiflowWeb/images/indicator.gif">
          <a:extLst>
            <a:ext uri="{FF2B5EF4-FFF2-40B4-BE49-F238E27FC236}">
              <a16:creationId xmlns:a16="http://schemas.microsoft.com/office/drawing/2014/main" id="{00000000-0008-0000-0000-00005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19" name="Immagine 7718" descr="http://demaco.consob/ArchiflowWeb/images/indicator.gif">
          <a:extLst>
            <a:ext uri="{FF2B5EF4-FFF2-40B4-BE49-F238E27FC236}">
              <a16:creationId xmlns:a16="http://schemas.microsoft.com/office/drawing/2014/main" id="{00000000-0008-0000-0000-00005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20" name="Immagine 7719" descr="http://demaco.consob/ArchiflowWeb/images/indicator.gif">
          <a:extLst>
            <a:ext uri="{FF2B5EF4-FFF2-40B4-BE49-F238E27FC236}">
              <a16:creationId xmlns:a16="http://schemas.microsoft.com/office/drawing/2014/main" id="{00000000-0008-0000-0000-00005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21" name="Immagine 7720" descr="http://demaco.consob/ArchiflowWeb/images/indicator.gif">
          <a:extLst>
            <a:ext uri="{FF2B5EF4-FFF2-40B4-BE49-F238E27FC236}">
              <a16:creationId xmlns:a16="http://schemas.microsoft.com/office/drawing/2014/main" id="{00000000-0008-0000-0000-00005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22" name="Immagine 7721" descr="http://demaco.consob/ArchiflowWeb/images/indicator.gif">
          <a:extLst>
            <a:ext uri="{FF2B5EF4-FFF2-40B4-BE49-F238E27FC236}">
              <a16:creationId xmlns:a16="http://schemas.microsoft.com/office/drawing/2014/main" id="{00000000-0008-0000-0000-00005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23" name="Immagine 7722" descr="http://demaco.consob/ArchiflowWeb/images/indicator.gif">
          <a:extLst>
            <a:ext uri="{FF2B5EF4-FFF2-40B4-BE49-F238E27FC236}">
              <a16:creationId xmlns:a16="http://schemas.microsoft.com/office/drawing/2014/main" id="{00000000-0008-0000-0000-00005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24" name="Immagine 7723" descr="http://demaco.consob/ArchiflowWeb/images/indicator.gif">
          <a:extLst>
            <a:ext uri="{FF2B5EF4-FFF2-40B4-BE49-F238E27FC236}">
              <a16:creationId xmlns:a16="http://schemas.microsoft.com/office/drawing/2014/main" id="{00000000-0008-0000-0000-00005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25" name="Immagine 7724" descr="http://demaco.consob/ArchiflowWeb/images/indicator.gif">
          <a:extLst>
            <a:ext uri="{FF2B5EF4-FFF2-40B4-BE49-F238E27FC236}">
              <a16:creationId xmlns:a16="http://schemas.microsoft.com/office/drawing/2014/main" id="{00000000-0008-0000-0000-00005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26" name="Immagine 7725" descr="http://demaco.consob/ArchiflowWeb/images/indicator.gif">
          <a:extLst>
            <a:ext uri="{FF2B5EF4-FFF2-40B4-BE49-F238E27FC236}">
              <a16:creationId xmlns:a16="http://schemas.microsoft.com/office/drawing/2014/main" id="{00000000-0008-0000-0000-00005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27" name="Immagine 7726" descr="http://demaco.consob/ArchiflowWeb/images/indicator.gif">
          <a:extLst>
            <a:ext uri="{FF2B5EF4-FFF2-40B4-BE49-F238E27FC236}">
              <a16:creationId xmlns:a16="http://schemas.microsoft.com/office/drawing/2014/main" id="{00000000-0008-0000-0000-00005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28" name="Immagine 7727" descr="http://demaco.consob/ArchiflowWeb/images/indicator.gif">
          <a:extLst>
            <a:ext uri="{FF2B5EF4-FFF2-40B4-BE49-F238E27FC236}">
              <a16:creationId xmlns:a16="http://schemas.microsoft.com/office/drawing/2014/main" id="{00000000-0008-0000-0000-00005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29" name="Immagine 7728" descr="http://demaco.consob/ArchiflowWeb/images/indicator.gif">
          <a:extLst>
            <a:ext uri="{FF2B5EF4-FFF2-40B4-BE49-F238E27FC236}">
              <a16:creationId xmlns:a16="http://schemas.microsoft.com/office/drawing/2014/main" id="{00000000-0008-0000-0000-00005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30" name="Immagine 7729" descr="http://demaco.consob/ArchiflowWeb/images/indicator.gif">
          <a:extLst>
            <a:ext uri="{FF2B5EF4-FFF2-40B4-BE49-F238E27FC236}">
              <a16:creationId xmlns:a16="http://schemas.microsoft.com/office/drawing/2014/main" id="{00000000-0008-0000-0000-00006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31" name="Immagine 7730" descr="http://demaco.consob/ArchiflowWeb/images/indicator.gif">
          <a:extLst>
            <a:ext uri="{FF2B5EF4-FFF2-40B4-BE49-F238E27FC236}">
              <a16:creationId xmlns:a16="http://schemas.microsoft.com/office/drawing/2014/main" id="{00000000-0008-0000-0000-00006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32" name="Immagine 7731" descr="http://demaco.consob/ArchiflowWeb/images/indicator.gif">
          <a:extLst>
            <a:ext uri="{FF2B5EF4-FFF2-40B4-BE49-F238E27FC236}">
              <a16:creationId xmlns:a16="http://schemas.microsoft.com/office/drawing/2014/main" id="{00000000-0008-0000-0000-00006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33" name="Immagine 7732" descr="http://demaco.consob/ArchiflowWeb/images/indicator.gif">
          <a:extLst>
            <a:ext uri="{FF2B5EF4-FFF2-40B4-BE49-F238E27FC236}">
              <a16:creationId xmlns:a16="http://schemas.microsoft.com/office/drawing/2014/main" id="{00000000-0008-0000-0000-00006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34" name="Immagine 7733" descr="http://demaco.consob/ArchiflowWeb/images/indicator.gif">
          <a:extLst>
            <a:ext uri="{FF2B5EF4-FFF2-40B4-BE49-F238E27FC236}">
              <a16:creationId xmlns:a16="http://schemas.microsoft.com/office/drawing/2014/main" id="{00000000-0008-0000-0000-00006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35" name="Immagine 7734" descr="http://demaco.consob/ArchiflowWeb/images/indicator.gif">
          <a:extLst>
            <a:ext uri="{FF2B5EF4-FFF2-40B4-BE49-F238E27FC236}">
              <a16:creationId xmlns:a16="http://schemas.microsoft.com/office/drawing/2014/main" id="{00000000-0008-0000-0000-00006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36" name="Immagine 7735" descr="http://demaco.consob/ArchiflowWeb/images/indicator.gif">
          <a:extLst>
            <a:ext uri="{FF2B5EF4-FFF2-40B4-BE49-F238E27FC236}">
              <a16:creationId xmlns:a16="http://schemas.microsoft.com/office/drawing/2014/main" id="{00000000-0008-0000-0000-00006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37" name="Immagine 7736" descr="http://demaco.consob/ArchiflowWeb/images/indicator.gif">
          <a:extLst>
            <a:ext uri="{FF2B5EF4-FFF2-40B4-BE49-F238E27FC236}">
              <a16:creationId xmlns:a16="http://schemas.microsoft.com/office/drawing/2014/main" id="{00000000-0008-0000-0000-00006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38" name="Immagine 7737" descr="http://demaco.consob/ArchiflowWeb/images/indicator.gif">
          <a:extLst>
            <a:ext uri="{FF2B5EF4-FFF2-40B4-BE49-F238E27FC236}">
              <a16:creationId xmlns:a16="http://schemas.microsoft.com/office/drawing/2014/main" id="{00000000-0008-0000-0000-00006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39" name="Immagine 7738" descr="http://demaco.consob/ArchiflowWeb/images/indicator.gif">
          <a:extLst>
            <a:ext uri="{FF2B5EF4-FFF2-40B4-BE49-F238E27FC236}">
              <a16:creationId xmlns:a16="http://schemas.microsoft.com/office/drawing/2014/main" id="{00000000-0008-0000-0000-00006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40" name="Immagine 7739" descr="http://demaco.consob/ArchiflowWeb/images/indicator.gif">
          <a:extLst>
            <a:ext uri="{FF2B5EF4-FFF2-40B4-BE49-F238E27FC236}">
              <a16:creationId xmlns:a16="http://schemas.microsoft.com/office/drawing/2014/main" id="{00000000-0008-0000-0000-00006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41" name="Immagine 7740" descr="http://demaco.consob/ArchiflowWeb/images/indicator.gif">
          <a:extLst>
            <a:ext uri="{FF2B5EF4-FFF2-40B4-BE49-F238E27FC236}">
              <a16:creationId xmlns:a16="http://schemas.microsoft.com/office/drawing/2014/main" id="{00000000-0008-0000-0000-00006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42" name="Immagine 7741" descr="http://demaco.consob/ArchiflowWeb/images/indicator.gif">
          <a:extLst>
            <a:ext uri="{FF2B5EF4-FFF2-40B4-BE49-F238E27FC236}">
              <a16:creationId xmlns:a16="http://schemas.microsoft.com/office/drawing/2014/main" id="{00000000-0008-0000-0000-00006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43" name="Immagine 7742" descr="http://demaco.consob/ArchiflowWeb/images/indicator.gif">
          <a:extLst>
            <a:ext uri="{FF2B5EF4-FFF2-40B4-BE49-F238E27FC236}">
              <a16:creationId xmlns:a16="http://schemas.microsoft.com/office/drawing/2014/main" id="{00000000-0008-0000-0000-00006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44" name="Immagine 7743" descr="http://demaco.consob/ArchiflowWeb/images/indicator.gif">
          <a:extLst>
            <a:ext uri="{FF2B5EF4-FFF2-40B4-BE49-F238E27FC236}">
              <a16:creationId xmlns:a16="http://schemas.microsoft.com/office/drawing/2014/main" id="{00000000-0008-0000-0000-00006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45" name="Immagine 7744" descr="http://demaco.consob/ArchiflowWeb/images/indicator.gif">
          <a:extLst>
            <a:ext uri="{FF2B5EF4-FFF2-40B4-BE49-F238E27FC236}">
              <a16:creationId xmlns:a16="http://schemas.microsoft.com/office/drawing/2014/main" id="{00000000-0008-0000-0000-00006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509</xdr:row>
      <xdr:rowOff>0</xdr:rowOff>
    </xdr:from>
    <xdr:to>
      <xdr:col>11</xdr:col>
      <xdr:colOff>152400</xdr:colOff>
      <xdr:row>509</xdr:row>
      <xdr:rowOff>152400</xdr:rowOff>
    </xdr:to>
    <xdr:pic>
      <xdr:nvPicPr>
        <xdr:cNvPr id="7746" name="Immagine 7745" descr="http://demaco.consob/ArchiflowWeb/images/indicator.gif">
          <a:extLst>
            <a:ext uri="{FF2B5EF4-FFF2-40B4-BE49-F238E27FC236}">
              <a16:creationId xmlns:a16="http://schemas.microsoft.com/office/drawing/2014/main" id="{00000000-0008-0000-0000-000070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509</xdr:row>
      <xdr:rowOff>0</xdr:rowOff>
    </xdr:from>
    <xdr:ext cx="152400" cy="152400"/>
    <xdr:pic>
      <xdr:nvPicPr>
        <xdr:cNvPr id="7747" name="Immagine 7746" descr="http://demaco.consob/ArchiflowWeb/images/indicator.gif">
          <a:extLst>
            <a:ext uri="{FF2B5EF4-FFF2-40B4-BE49-F238E27FC236}">
              <a16:creationId xmlns:a16="http://schemas.microsoft.com/office/drawing/2014/main" id="{00000000-0008-0000-0000-000071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48" name="Immagine 7747" descr="http://demaco.consob/ArchiflowWeb/images/indicator.gif">
          <a:extLst>
            <a:ext uri="{FF2B5EF4-FFF2-40B4-BE49-F238E27FC236}">
              <a16:creationId xmlns:a16="http://schemas.microsoft.com/office/drawing/2014/main" id="{00000000-0008-0000-0000-000072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49" name="Immagine 7748" descr="http://demaco.consob/ArchiflowWeb/images/indicator.gif">
          <a:extLst>
            <a:ext uri="{FF2B5EF4-FFF2-40B4-BE49-F238E27FC236}">
              <a16:creationId xmlns:a16="http://schemas.microsoft.com/office/drawing/2014/main" id="{00000000-0008-0000-0000-000073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50" name="Immagine 7749" descr="http://demaco.consob/ArchiflowWeb/images/indicator.gif">
          <a:extLst>
            <a:ext uri="{FF2B5EF4-FFF2-40B4-BE49-F238E27FC236}">
              <a16:creationId xmlns:a16="http://schemas.microsoft.com/office/drawing/2014/main" id="{00000000-0008-0000-0000-000074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51" name="Immagine 7750" descr="http://demaco.consob/ArchiflowWeb/images/indicator.gif">
          <a:extLst>
            <a:ext uri="{FF2B5EF4-FFF2-40B4-BE49-F238E27FC236}">
              <a16:creationId xmlns:a16="http://schemas.microsoft.com/office/drawing/2014/main" id="{00000000-0008-0000-0000-000075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52" name="Immagine 7751" descr="http://demaco.consob/ArchiflowWeb/images/indicator.gif">
          <a:extLst>
            <a:ext uri="{FF2B5EF4-FFF2-40B4-BE49-F238E27FC236}">
              <a16:creationId xmlns:a16="http://schemas.microsoft.com/office/drawing/2014/main" id="{00000000-0008-0000-0000-00007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53" name="Immagine 7752" descr="http://demaco.consob/ArchiflowWeb/images/indicator.gif">
          <a:extLst>
            <a:ext uri="{FF2B5EF4-FFF2-40B4-BE49-F238E27FC236}">
              <a16:creationId xmlns:a16="http://schemas.microsoft.com/office/drawing/2014/main" id="{00000000-0008-0000-0000-00007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54" name="Immagine 7753" descr="http://demaco.consob/ArchiflowWeb/images/indicator.gif">
          <a:extLst>
            <a:ext uri="{FF2B5EF4-FFF2-40B4-BE49-F238E27FC236}">
              <a16:creationId xmlns:a16="http://schemas.microsoft.com/office/drawing/2014/main" id="{00000000-0008-0000-0000-00007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55" name="Immagine 7754" descr="http://demaco.consob/ArchiflowWeb/images/indicator.gif">
          <a:extLst>
            <a:ext uri="{FF2B5EF4-FFF2-40B4-BE49-F238E27FC236}">
              <a16:creationId xmlns:a16="http://schemas.microsoft.com/office/drawing/2014/main" id="{00000000-0008-0000-0000-00007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56" name="Immagine 7755" descr="http://demaco.consob/ArchiflowWeb/images/indicator.gif">
          <a:extLst>
            <a:ext uri="{FF2B5EF4-FFF2-40B4-BE49-F238E27FC236}">
              <a16:creationId xmlns:a16="http://schemas.microsoft.com/office/drawing/2014/main" id="{00000000-0008-0000-0000-00007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57" name="Immagine 7756" descr="http://demaco.consob/ArchiflowWeb/images/indicator.gif">
          <a:extLst>
            <a:ext uri="{FF2B5EF4-FFF2-40B4-BE49-F238E27FC236}">
              <a16:creationId xmlns:a16="http://schemas.microsoft.com/office/drawing/2014/main" id="{00000000-0008-0000-0000-00007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58" name="Immagine 7757" descr="http://demaco.consob/ArchiflowWeb/images/indicator.gif">
          <a:extLst>
            <a:ext uri="{FF2B5EF4-FFF2-40B4-BE49-F238E27FC236}">
              <a16:creationId xmlns:a16="http://schemas.microsoft.com/office/drawing/2014/main" id="{00000000-0008-0000-0000-00007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59" name="Immagine 7758" descr="http://demaco.consob/ArchiflowWeb/images/indicator.gif">
          <a:extLst>
            <a:ext uri="{FF2B5EF4-FFF2-40B4-BE49-F238E27FC236}">
              <a16:creationId xmlns:a16="http://schemas.microsoft.com/office/drawing/2014/main" id="{00000000-0008-0000-0000-00007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60" name="Immagine 7759" descr="http://demaco.consob/ArchiflowWeb/images/indicator.gif">
          <a:extLst>
            <a:ext uri="{FF2B5EF4-FFF2-40B4-BE49-F238E27FC236}">
              <a16:creationId xmlns:a16="http://schemas.microsoft.com/office/drawing/2014/main" id="{00000000-0008-0000-0000-00007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61" name="Immagine 7760" descr="http://demaco.consob/ArchiflowWeb/images/indicator.gif">
          <a:extLst>
            <a:ext uri="{FF2B5EF4-FFF2-40B4-BE49-F238E27FC236}">
              <a16:creationId xmlns:a16="http://schemas.microsoft.com/office/drawing/2014/main" id="{00000000-0008-0000-0000-00007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62" name="Immagine 7761" descr="http://demaco.consob/ArchiflowWeb/images/indicator.gif">
          <a:extLst>
            <a:ext uri="{FF2B5EF4-FFF2-40B4-BE49-F238E27FC236}">
              <a16:creationId xmlns:a16="http://schemas.microsoft.com/office/drawing/2014/main" id="{00000000-0008-0000-0000-00008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63" name="Immagine 7762" descr="http://demaco.consob/ArchiflowWeb/images/indicator.gif">
          <a:extLst>
            <a:ext uri="{FF2B5EF4-FFF2-40B4-BE49-F238E27FC236}">
              <a16:creationId xmlns:a16="http://schemas.microsoft.com/office/drawing/2014/main" id="{00000000-0008-0000-0000-00008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64" name="Immagine 7763" descr="http://demaco.consob/ArchiflowWeb/images/indicator.gif">
          <a:extLst>
            <a:ext uri="{FF2B5EF4-FFF2-40B4-BE49-F238E27FC236}">
              <a16:creationId xmlns:a16="http://schemas.microsoft.com/office/drawing/2014/main" id="{00000000-0008-0000-0000-00008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65" name="Immagine 7764" descr="http://demaco.consob/ArchiflowWeb/images/indicator.gif">
          <a:extLst>
            <a:ext uri="{FF2B5EF4-FFF2-40B4-BE49-F238E27FC236}">
              <a16:creationId xmlns:a16="http://schemas.microsoft.com/office/drawing/2014/main" id="{00000000-0008-0000-0000-00008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66" name="Immagine 7765" descr="http://demaco.consob/ArchiflowWeb/images/indicator.gif">
          <a:extLst>
            <a:ext uri="{FF2B5EF4-FFF2-40B4-BE49-F238E27FC236}">
              <a16:creationId xmlns:a16="http://schemas.microsoft.com/office/drawing/2014/main" id="{00000000-0008-0000-0000-00008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67" name="Immagine 7766" descr="http://demaco.consob/ArchiflowWeb/images/indicator.gif">
          <a:extLst>
            <a:ext uri="{FF2B5EF4-FFF2-40B4-BE49-F238E27FC236}">
              <a16:creationId xmlns:a16="http://schemas.microsoft.com/office/drawing/2014/main" id="{00000000-0008-0000-0000-00008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68" name="Immagine 7767" descr="http://demaco.consob/ArchiflowWeb/images/indicator.gif">
          <a:extLst>
            <a:ext uri="{FF2B5EF4-FFF2-40B4-BE49-F238E27FC236}">
              <a16:creationId xmlns:a16="http://schemas.microsoft.com/office/drawing/2014/main" id="{00000000-0008-0000-0000-00008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69" name="Immagine 7768" descr="http://demaco.consob/ArchiflowWeb/images/indicator.gif">
          <a:extLst>
            <a:ext uri="{FF2B5EF4-FFF2-40B4-BE49-F238E27FC236}">
              <a16:creationId xmlns:a16="http://schemas.microsoft.com/office/drawing/2014/main" id="{00000000-0008-0000-0000-00008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70" name="Immagine 7769" descr="http://demaco.consob/ArchiflowWeb/images/indicator.gif">
          <a:extLst>
            <a:ext uri="{FF2B5EF4-FFF2-40B4-BE49-F238E27FC236}">
              <a16:creationId xmlns:a16="http://schemas.microsoft.com/office/drawing/2014/main" id="{00000000-0008-0000-0000-00008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71" name="Immagine 7770" descr="http://demaco.consob/ArchiflowWeb/images/indicator.gif">
          <a:extLst>
            <a:ext uri="{FF2B5EF4-FFF2-40B4-BE49-F238E27FC236}">
              <a16:creationId xmlns:a16="http://schemas.microsoft.com/office/drawing/2014/main" id="{00000000-0008-0000-0000-00008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72" name="Immagine 7771" descr="http://demaco.consob/ArchiflowWeb/images/indicator.gif">
          <a:extLst>
            <a:ext uri="{FF2B5EF4-FFF2-40B4-BE49-F238E27FC236}">
              <a16:creationId xmlns:a16="http://schemas.microsoft.com/office/drawing/2014/main" id="{00000000-0008-0000-0000-00008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73" name="Immagine 7772" descr="http://demaco.consob/ArchiflowWeb/images/indicator.gif">
          <a:extLst>
            <a:ext uri="{FF2B5EF4-FFF2-40B4-BE49-F238E27FC236}">
              <a16:creationId xmlns:a16="http://schemas.microsoft.com/office/drawing/2014/main" id="{00000000-0008-0000-0000-00008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74" name="Immagine 7773" descr="http://demaco.consob/ArchiflowWeb/images/indicator.gif">
          <a:extLst>
            <a:ext uri="{FF2B5EF4-FFF2-40B4-BE49-F238E27FC236}">
              <a16:creationId xmlns:a16="http://schemas.microsoft.com/office/drawing/2014/main" id="{00000000-0008-0000-0000-00008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75" name="Immagine 7774" descr="http://demaco.consob/ArchiflowWeb/images/indicator.gif">
          <a:extLst>
            <a:ext uri="{FF2B5EF4-FFF2-40B4-BE49-F238E27FC236}">
              <a16:creationId xmlns:a16="http://schemas.microsoft.com/office/drawing/2014/main" id="{00000000-0008-0000-0000-00008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76" name="Immagine 7775" descr="http://demaco.consob/ArchiflowWeb/images/indicator.gif">
          <a:extLst>
            <a:ext uri="{FF2B5EF4-FFF2-40B4-BE49-F238E27FC236}">
              <a16:creationId xmlns:a16="http://schemas.microsoft.com/office/drawing/2014/main" id="{00000000-0008-0000-0000-00008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77" name="Immagine 7776" descr="http://demaco.consob/ArchiflowWeb/images/indicator.gif">
          <a:extLst>
            <a:ext uri="{FF2B5EF4-FFF2-40B4-BE49-F238E27FC236}">
              <a16:creationId xmlns:a16="http://schemas.microsoft.com/office/drawing/2014/main" id="{00000000-0008-0000-0000-00008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78" name="Immagine 7777" descr="http://demaco.consob/ArchiflowWeb/images/indicator.gif">
          <a:extLst>
            <a:ext uri="{FF2B5EF4-FFF2-40B4-BE49-F238E27FC236}">
              <a16:creationId xmlns:a16="http://schemas.microsoft.com/office/drawing/2014/main" id="{00000000-0008-0000-0000-00009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79" name="Immagine 7778" descr="http://demaco.consob/ArchiflowWeb/images/indicator.gif">
          <a:extLst>
            <a:ext uri="{FF2B5EF4-FFF2-40B4-BE49-F238E27FC236}">
              <a16:creationId xmlns:a16="http://schemas.microsoft.com/office/drawing/2014/main" id="{00000000-0008-0000-0000-00009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80" name="Immagine 7779" descr="http://demaco.consob/ArchiflowWeb/images/indicator.gif">
          <a:extLst>
            <a:ext uri="{FF2B5EF4-FFF2-40B4-BE49-F238E27FC236}">
              <a16:creationId xmlns:a16="http://schemas.microsoft.com/office/drawing/2014/main" id="{00000000-0008-0000-0000-00009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81" name="Immagine 7780" descr="http://demaco.consob/ArchiflowWeb/images/indicator.gif">
          <a:extLst>
            <a:ext uri="{FF2B5EF4-FFF2-40B4-BE49-F238E27FC236}">
              <a16:creationId xmlns:a16="http://schemas.microsoft.com/office/drawing/2014/main" id="{00000000-0008-0000-0000-00009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82" name="Immagine 7781" descr="http://demaco.consob/ArchiflowWeb/images/indicator.gif">
          <a:extLst>
            <a:ext uri="{FF2B5EF4-FFF2-40B4-BE49-F238E27FC236}">
              <a16:creationId xmlns:a16="http://schemas.microsoft.com/office/drawing/2014/main" id="{00000000-0008-0000-0000-00009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83" name="Immagine 7782" descr="http://demaco.consob/ArchiflowWeb/images/indicator.gif">
          <a:extLst>
            <a:ext uri="{FF2B5EF4-FFF2-40B4-BE49-F238E27FC236}">
              <a16:creationId xmlns:a16="http://schemas.microsoft.com/office/drawing/2014/main" id="{00000000-0008-0000-0000-00009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84" name="Immagine 7783" descr="http://demaco.consob/ArchiflowWeb/images/indicator.gif">
          <a:extLst>
            <a:ext uri="{FF2B5EF4-FFF2-40B4-BE49-F238E27FC236}">
              <a16:creationId xmlns:a16="http://schemas.microsoft.com/office/drawing/2014/main" id="{00000000-0008-0000-0000-00009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85" name="Immagine 7784" descr="http://demaco.consob/ArchiflowWeb/images/indicator.gif">
          <a:extLst>
            <a:ext uri="{FF2B5EF4-FFF2-40B4-BE49-F238E27FC236}">
              <a16:creationId xmlns:a16="http://schemas.microsoft.com/office/drawing/2014/main" id="{00000000-0008-0000-0000-00009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86" name="Immagine 7785" descr="http://demaco.consob/ArchiflowWeb/images/indicator.gif">
          <a:extLst>
            <a:ext uri="{FF2B5EF4-FFF2-40B4-BE49-F238E27FC236}">
              <a16:creationId xmlns:a16="http://schemas.microsoft.com/office/drawing/2014/main" id="{00000000-0008-0000-0000-00009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87" name="Immagine 7786" descr="http://demaco.consob/ArchiflowWeb/images/indicator.gif">
          <a:extLst>
            <a:ext uri="{FF2B5EF4-FFF2-40B4-BE49-F238E27FC236}">
              <a16:creationId xmlns:a16="http://schemas.microsoft.com/office/drawing/2014/main" id="{00000000-0008-0000-0000-00009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88" name="Immagine 7787" descr="http://demaco.consob/ArchiflowWeb/images/indicator.gif">
          <a:extLst>
            <a:ext uri="{FF2B5EF4-FFF2-40B4-BE49-F238E27FC236}">
              <a16:creationId xmlns:a16="http://schemas.microsoft.com/office/drawing/2014/main" id="{00000000-0008-0000-0000-00009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89" name="Immagine 7788" descr="http://demaco.consob/ArchiflowWeb/images/indicator.gif">
          <a:extLst>
            <a:ext uri="{FF2B5EF4-FFF2-40B4-BE49-F238E27FC236}">
              <a16:creationId xmlns:a16="http://schemas.microsoft.com/office/drawing/2014/main" id="{00000000-0008-0000-0000-00009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90" name="Immagine 7789" descr="http://demaco.consob/ArchiflowWeb/images/indicator.gif">
          <a:extLst>
            <a:ext uri="{FF2B5EF4-FFF2-40B4-BE49-F238E27FC236}">
              <a16:creationId xmlns:a16="http://schemas.microsoft.com/office/drawing/2014/main" id="{00000000-0008-0000-0000-00009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91" name="Immagine 7790" descr="http://demaco.consob/ArchiflowWeb/images/indicator.gif">
          <a:extLst>
            <a:ext uri="{FF2B5EF4-FFF2-40B4-BE49-F238E27FC236}">
              <a16:creationId xmlns:a16="http://schemas.microsoft.com/office/drawing/2014/main" id="{00000000-0008-0000-0000-00009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92" name="Immagine 7791" descr="http://demaco.consob/ArchiflowWeb/images/indicator.gif">
          <a:extLst>
            <a:ext uri="{FF2B5EF4-FFF2-40B4-BE49-F238E27FC236}">
              <a16:creationId xmlns:a16="http://schemas.microsoft.com/office/drawing/2014/main" id="{00000000-0008-0000-0000-00009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93" name="Immagine 7792" descr="http://demaco.consob/ArchiflowWeb/images/indicator.gif">
          <a:extLst>
            <a:ext uri="{FF2B5EF4-FFF2-40B4-BE49-F238E27FC236}">
              <a16:creationId xmlns:a16="http://schemas.microsoft.com/office/drawing/2014/main" id="{00000000-0008-0000-0000-00009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94" name="Immagine 7793" descr="http://demaco.consob/ArchiflowWeb/images/indicator.gif">
          <a:extLst>
            <a:ext uri="{FF2B5EF4-FFF2-40B4-BE49-F238E27FC236}">
              <a16:creationId xmlns:a16="http://schemas.microsoft.com/office/drawing/2014/main" id="{00000000-0008-0000-0000-0000A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95" name="Immagine 7794" descr="http://demaco.consob/ArchiflowWeb/images/indicator.gif">
          <a:extLst>
            <a:ext uri="{FF2B5EF4-FFF2-40B4-BE49-F238E27FC236}">
              <a16:creationId xmlns:a16="http://schemas.microsoft.com/office/drawing/2014/main" id="{00000000-0008-0000-0000-0000A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96" name="Immagine 7795" descr="http://demaco.consob/ArchiflowWeb/images/indicator.gif">
          <a:extLst>
            <a:ext uri="{FF2B5EF4-FFF2-40B4-BE49-F238E27FC236}">
              <a16:creationId xmlns:a16="http://schemas.microsoft.com/office/drawing/2014/main" id="{00000000-0008-0000-0000-0000A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97" name="Immagine 7796" descr="http://demaco.consob/ArchiflowWeb/images/indicator.gif">
          <a:extLst>
            <a:ext uri="{FF2B5EF4-FFF2-40B4-BE49-F238E27FC236}">
              <a16:creationId xmlns:a16="http://schemas.microsoft.com/office/drawing/2014/main" id="{00000000-0008-0000-0000-0000A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798" name="Immagine 7797" descr="http://demaco.consob/ArchiflowWeb/images/indicator.gif">
          <a:extLst>
            <a:ext uri="{FF2B5EF4-FFF2-40B4-BE49-F238E27FC236}">
              <a16:creationId xmlns:a16="http://schemas.microsoft.com/office/drawing/2014/main" id="{00000000-0008-0000-0000-0000A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799" name="Immagine 7798" descr="http://demaco.consob/ArchiflowWeb/images/indicator.gif">
          <a:extLst>
            <a:ext uri="{FF2B5EF4-FFF2-40B4-BE49-F238E27FC236}">
              <a16:creationId xmlns:a16="http://schemas.microsoft.com/office/drawing/2014/main" id="{00000000-0008-0000-0000-0000A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00" name="Immagine 7799" descr="http://demaco.consob/ArchiflowWeb/images/indicator.gif">
          <a:extLst>
            <a:ext uri="{FF2B5EF4-FFF2-40B4-BE49-F238E27FC236}">
              <a16:creationId xmlns:a16="http://schemas.microsoft.com/office/drawing/2014/main" id="{00000000-0008-0000-0000-0000A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01" name="Immagine 7800" descr="http://demaco.consob/ArchiflowWeb/images/indicator.gif">
          <a:extLst>
            <a:ext uri="{FF2B5EF4-FFF2-40B4-BE49-F238E27FC236}">
              <a16:creationId xmlns:a16="http://schemas.microsoft.com/office/drawing/2014/main" id="{00000000-0008-0000-0000-0000A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02" name="Immagine 7801" descr="http://demaco.consob/ArchiflowWeb/images/indicator.gif">
          <a:extLst>
            <a:ext uri="{FF2B5EF4-FFF2-40B4-BE49-F238E27FC236}">
              <a16:creationId xmlns:a16="http://schemas.microsoft.com/office/drawing/2014/main" id="{00000000-0008-0000-0000-0000A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03" name="Immagine 7802" descr="http://demaco.consob/ArchiflowWeb/images/indicator.gif">
          <a:extLst>
            <a:ext uri="{FF2B5EF4-FFF2-40B4-BE49-F238E27FC236}">
              <a16:creationId xmlns:a16="http://schemas.microsoft.com/office/drawing/2014/main" id="{00000000-0008-0000-0000-0000A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04" name="Immagine 7803" descr="http://demaco.consob/ArchiflowWeb/images/indicator.gif">
          <a:extLst>
            <a:ext uri="{FF2B5EF4-FFF2-40B4-BE49-F238E27FC236}">
              <a16:creationId xmlns:a16="http://schemas.microsoft.com/office/drawing/2014/main" id="{00000000-0008-0000-0000-0000A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05" name="Immagine 7804" descr="http://demaco.consob/ArchiflowWeb/images/indicator.gif">
          <a:extLst>
            <a:ext uri="{FF2B5EF4-FFF2-40B4-BE49-F238E27FC236}">
              <a16:creationId xmlns:a16="http://schemas.microsoft.com/office/drawing/2014/main" id="{00000000-0008-0000-0000-0000A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06" name="Immagine 7805" descr="http://demaco.consob/ArchiflowWeb/images/indicator.gif">
          <a:extLst>
            <a:ext uri="{FF2B5EF4-FFF2-40B4-BE49-F238E27FC236}">
              <a16:creationId xmlns:a16="http://schemas.microsoft.com/office/drawing/2014/main" id="{00000000-0008-0000-0000-0000A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07" name="Immagine 7806" descr="http://demaco.consob/ArchiflowWeb/images/indicator.gif">
          <a:extLst>
            <a:ext uri="{FF2B5EF4-FFF2-40B4-BE49-F238E27FC236}">
              <a16:creationId xmlns:a16="http://schemas.microsoft.com/office/drawing/2014/main" id="{00000000-0008-0000-0000-0000A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08" name="Immagine 7807" descr="http://demaco.consob/ArchiflowWeb/images/indicator.gif">
          <a:extLst>
            <a:ext uri="{FF2B5EF4-FFF2-40B4-BE49-F238E27FC236}">
              <a16:creationId xmlns:a16="http://schemas.microsoft.com/office/drawing/2014/main" id="{00000000-0008-0000-0000-0000A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09" name="Immagine 7808" descr="http://demaco.consob/ArchiflowWeb/images/indicator.gif">
          <a:extLst>
            <a:ext uri="{FF2B5EF4-FFF2-40B4-BE49-F238E27FC236}">
              <a16:creationId xmlns:a16="http://schemas.microsoft.com/office/drawing/2014/main" id="{00000000-0008-0000-0000-0000A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10" name="Immagine 7809" descr="http://demaco.consob/ArchiflowWeb/images/indicator.gif">
          <a:extLst>
            <a:ext uri="{FF2B5EF4-FFF2-40B4-BE49-F238E27FC236}">
              <a16:creationId xmlns:a16="http://schemas.microsoft.com/office/drawing/2014/main" id="{00000000-0008-0000-0000-0000B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11" name="Immagine 7810" descr="http://demaco.consob/ArchiflowWeb/images/indicator.gif">
          <a:extLst>
            <a:ext uri="{FF2B5EF4-FFF2-40B4-BE49-F238E27FC236}">
              <a16:creationId xmlns:a16="http://schemas.microsoft.com/office/drawing/2014/main" id="{00000000-0008-0000-0000-0000B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12" name="Immagine 7811" descr="http://demaco.consob/ArchiflowWeb/images/indicator.gif">
          <a:extLst>
            <a:ext uri="{FF2B5EF4-FFF2-40B4-BE49-F238E27FC236}">
              <a16:creationId xmlns:a16="http://schemas.microsoft.com/office/drawing/2014/main" id="{00000000-0008-0000-0000-0000B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13" name="Immagine 7812" descr="http://demaco.consob/ArchiflowWeb/images/indicator.gif">
          <a:extLst>
            <a:ext uri="{FF2B5EF4-FFF2-40B4-BE49-F238E27FC236}">
              <a16:creationId xmlns:a16="http://schemas.microsoft.com/office/drawing/2014/main" id="{00000000-0008-0000-0000-0000B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14" name="Immagine 7813" descr="http://demaco.consob/ArchiflowWeb/images/indicator.gif">
          <a:extLst>
            <a:ext uri="{FF2B5EF4-FFF2-40B4-BE49-F238E27FC236}">
              <a16:creationId xmlns:a16="http://schemas.microsoft.com/office/drawing/2014/main" id="{00000000-0008-0000-0000-0000B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15" name="Immagine 7814" descr="http://demaco.consob/ArchiflowWeb/images/indicator.gif">
          <a:extLst>
            <a:ext uri="{FF2B5EF4-FFF2-40B4-BE49-F238E27FC236}">
              <a16:creationId xmlns:a16="http://schemas.microsoft.com/office/drawing/2014/main" id="{00000000-0008-0000-0000-0000B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16" name="Immagine 7815" descr="http://demaco.consob/ArchiflowWeb/images/indicator.gif">
          <a:extLst>
            <a:ext uri="{FF2B5EF4-FFF2-40B4-BE49-F238E27FC236}">
              <a16:creationId xmlns:a16="http://schemas.microsoft.com/office/drawing/2014/main" id="{00000000-0008-0000-0000-0000B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17" name="Immagine 7816" descr="http://demaco.consob/ArchiflowWeb/images/indicator.gif">
          <a:extLst>
            <a:ext uri="{FF2B5EF4-FFF2-40B4-BE49-F238E27FC236}">
              <a16:creationId xmlns:a16="http://schemas.microsoft.com/office/drawing/2014/main" id="{00000000-0008-0000-0000-0000B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18" name="Immagine 7817" descr="http://demaco.consob/ArchiflowWeb/images/indicator.gif">
          <a:extLst>
            <a:ext uri="{FF2B5EF4-FFF2-40B4-BE49-F238E27FC236}">
              <a16:creationId xmlns:a16="http://schemas.microsoft.com/office/drawing/2014/main" id="{00000000-0008-0000-0000-0000B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19" name="Immagine 7818" descr="http://demaco.consob/ArchiflowWeb/images/indicator.gif">
          <a:extLst>
            <a:ext uri="{FF2B5EF4-FFF2-40B4-BE49-F238E27FC236}">
              <a16:creationId xmlns:a16="http://schemas.microsoft.com/office/drawing/2014/main" id="{00000000-0008-0000-0000-0000B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20" name="Immagine 7819" descr="http://demaco.consob/ArchiflowWeb/images/indicator.gif">
          <a:extLst>
            <a:ext uri="{FF2B5EF4-FFF2-40B4-BE49-F238E27FC236}">
              <a16:creationId xmlns:a16="http://schemas.microsoft.com/office/drawing/2014/main" id="{00000000-0008-0000-0000-0000B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21" name="Immagine 7820" descr="http://demaco.consob/ArchiflowWeb/images/indicator.gif">
          <a:extLst>
            <a:ext uri="{FF2B5EF4-FFF2-40B4-BE49-F238E27FC236}">
              <a16:creationId xmlns:a16="http://schemas.microsoft.com/office/drawing/2014/main" id="{00000000-0008-0000-0000-0000B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22" name="Immagine 7821" descr="http://demaco.consob/ArchiflowWeb/images/indicator.gif">
          <a:extLst>
            <a:ext uri="{FF2B5EF4-FFF2-40B4-BE49-F238E27FC236}">
              <a16:creationId xmlns:a16="http://schemas.microsoft.com/office/drawing/2014/main" id="{00000000-0008-0000-0000-0000B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23" name="Immagine 7822" descr="http://demaco.consob/ArchiflowWeb/images/indicator.gif">
          <a:extLst>
            <a:ext uri="{FF2B5EF4-FFF2-40B4-BE49-F238E27FC236}">
              <a16:creationId xmlns:a16="http://schemas.microsoft.com/office/drawing/2014/main" id="{00000000-0008-0000-0000-0000B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24" name="Immagine 7823" descr="http://demaco.consob/ArchiflowWeb/images/indicator.gif">
          <a:extLst>
            <a:ext uri="{FF2B5EF4-FFF2-40B4-BE49-F238E27FC236}">
              <a16:creationId xmlns:a16="http://schemas.microsoft.com/office/drawing/2014/main" id="{00000000-0008-0000-0000-0000B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25" name="Immagine 7824" descr="http://demaco.consob/ArchiflowWeb/images/indicator.gif">
          <a:extLst>
            <a:ext uri="{FF2B5EF4-FFF2-40B4-BE49-F238E27FC236}">
              <a16:creationId xmlns:a16="http://schemas.microsoft.com/office/drawing/2014/main" id="{00000000-0008-0000-0000-0000B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26" name="Immagine 7825" descr="http://demaco.consob/ArchiflowWeb/images/indicator.gif">
          <a:extLst>
            <a:ext uri="{FF2B5EF4-FFF2-40B4-BE49-F238E27FC236}">
              <a16:creationId xmlns:a16="http://schemas.microsoft.com/office/drawing/2014/main" id="{00000000-0008-0000-0000-0000C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27" name="Immagine 7826" descr="http://demaco.consob/ArchiflowWeb/images/indicator.gif">
          <a:extLst>
            <a:ext uri="{FF2B5EF4-FFF2-40B4-BE49-F238E27FC236}">
              <a16:creationId xmlns:a16="http://schemas.microsoft.com/office/drawing/2014/main" id="{00000000-0008-0000-0000-0000C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28" name="Immagine 7827" descr="http://demaco.consob/ArchiflowWeb/images/indicator.gif">
          <a:extLst>
            <a:ext uri="{FF2B5EF4-FFF2-40B4-BE49-F238E27FC236}">
              <a16:creationId xmlns:a16="http://schemas.microsoft.com/office/drawing/2014/main" id="{00000000-0008-0000-0000-0000C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29" name="Immagine 7828" descr="http://demaco.consob/ArchiflowWeb/images/indicator.gif">
          <a:extLst>
            <a:ext uri="{FF2B5EF4-FFF2-40B4-BE49-F238E27FC236}">
              <a16:creationId xmlns:a16="http://schemas.microsoft.com/office/drawing/2014/main" id="{00000000-0008-0000-0000-0000C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0" name="Immagine 7829" descr="http://demaco.consob/ArchiflowWeb/images/indicator.gif">
          <a:extLst>
            <a:ext uri="{FF2B5EF4-FFF2-40B4-BE49-F238E27FC236}">
              <a16:creationId xmlns:a16="http://schemas.microsoft.com/office/drawing/2014/main" id="{00000000-0008-0000-0000-0000C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1" name="Immagine 7830" descr="http://demaco.consob/ArchiflowWeb/images/indicator.gif">
          <a:extLst>
            <a:ext uri="{FF2B5EF4-FFF2-40B4-BE49-F238E27FC236}">
              <a16:creationId xmlns:a16="http://schemas.microsoft.com/office/drawing/2014/main" id="{00000000-0008-0000-0000-0000C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2" name="Immagine 7831" descr="http://demaco.consob/ArchiflowWeb/images/indicator.gif">
          <a:extLst>
            <a:ext uri="{FF2B5EF4-FFF2-40B4-BE49-F238E27FC236}">
              <a16:creationId xmlns:a16="http://schemas.microsoft.com/office/drawing/2014/main" id="{00000000-0008-0000-0000-0000C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3" name="Immagine 7832" descr="http://demaco.consob/ArchiflowWeb/images/indicator.gif">
          <a:extLst>
            <a:ext uri="{FF2B5EF4-FFF2-40B4-BE49-F238E27FC236}">
              <a16:creationId xmlns:a16="http://schemas.microsoft.com/office/drawing/2014/main" id="{00000000-0008-0000-0000-0000C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4" name="Immagine 7833" descr="http://demaco.consob/ArchiflowWeb/images/indicator.gif">
          <a:extLst>
            <a:ext uri="{FF2B5EF4-FFF2-40B4-BE49-F238E27FC236}">
              <a16:creationId xmlns:a16="http://schemas.microsoft.com/office/drawing/2014/main" id="{00000000-0008-0000-0000-0000C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5" name="Immagine 7834" descr="http://demaco.consob/ArchiflowWeb/images/indicator.gif">
          <a:extLst>
            <a:ext uri="{FF2B5EF4-FFF2-40B4-BE49-F238E27FC236}">
              <a16:creationId xmlns:a16="http://schemas.microsoft.com/office/drawing/2014/main" id="{00000000-0008-0000-0000-0000C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6" name="Immagine 7835" descr="http://demaco.consob/ArchiflowWeb/images/indicator.gif">
          <a:extLst>
            <a:ext uri="{FF2B5EF4-FFF2-40B4-BE49-F238E27FC236}">
              <a16:creationId xmlns:a16="http://schemas.microsoft.com/office/drawing/2014/main" id="{00000000-0008-0000-0000-0000C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7" name="Immagine 7836" descr="http://demaco.consob/ArchiflowWeb/images/indicator.gif">
          <a:extLst>
            <a:ext uri="{FF2B5EF4-FFF2-40B4-BE49-F238E27FC236}">
              <a16:creationId xmlns:a16="http://schemas.microsoft.com/office/drawing/2014/main" id="{00000000-0008-0000-0000-0000C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8" name="Immagine 7837" descr="http://demaco.consob/ArchiflowWeb/images/indicator.gif">
          <a:extLst>
            <a:ext uri="{FF2B5EF4-FFF2-40B4-BE49-F238E27FC236}">
              <a16:creationId xmlns:a16="http://schemas.microsoft.com/office/drawing/2014/main" id="{00000000-0008-0000-0000-0000C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39" name="Immagine 7838" descr="http://demaco.consob/ArchiflowWeb/images/indicator.gif">
          <a:extLst>
            <a:ext uri="{FF2B5EF4-FFF2-40B4-BE49-F238E27FC236}">
              <a16:creationId xmlns:a16="http://schemas.microsoft.com/office/drawing/2014/main" id="{00000000-0008-0000-0000-0000C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0" name="Immagine 7839" descr="http://demaco.consob/ArchiflowWeb/images/indicator.gif">
          <a:extLst>
            <a:ext uri="{FF2B5EF4-FFF2-40B4-BE49-F238E27FC236}">
              <a16:creationId xmlns:a16="http://schemas.microsoft.com/office/drawing/2014/main" id="{00000000-0008-0000-0000-0000C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1" name="Immagine 7840" descr="http://demaco.consob/ArchiflowWeb/images/indicator.gif">
          <a:extLst>
            <a:ext uri="{FF2B5EF4-FFF2-40B4-BE49-F238E27FC236}">
              <a16:creationId xmlns:a16="http://schemas.microsoft.com/office/drawing/2014/main" id="{00000000-0008-0000-0000-0000C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2" name="Immagine 7841" descr="http://demaco.consob/ArchiflowWeb/images/indicator.gif">
          <a:extLst>
            <a:ext uri="{FF2B5EF4-FFF2-40B4-BE49-F238E27FC236}">
              <a16:creationId xmlns:a16="http://schemas.microsoft.com/office/drawing/2014/main" id="{00000000-0008-0000-0000-0000D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3" name="Immagine 7842" descr="http://demaco.consob/ArchiflowWeb/images/indicator.gif">
          <a:extLst>
            <a:ext uri="{FF2B5EF4-FFF2-40B4-BE49-F238E27FC236}">
              <a16:creationId xmlns:a16="http://schemas.microsoft.com/office/drawing/2014/main" id="{00000000-0008-0000-0000-0000D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4" name="Immagine 7843" descr="http://demaco.consob/ArchiflowWeb/images/indicator.gif">
          <a:extLst>
            <a:ext uri="{FF2B5EF4-FFF2-40B4-BE49-F238E27FC236}">
              <a16:creationId xmlns:a16="http://schemas.microsoft.com/office/drawing/2014/main" id="{00000000-0008-0000-0000-0000D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5" name="Immagine 7844" descr="http://demaco.consob/ArchiflowWeb/images/indicator.gif">
          <a:extLst>
            <a:ext uri="{FF2B5EF4-FFF2-40B4-BE49-F238E27FC236}">
              <a16:creationId xmlns:a16="http://schemas.microsoft.com/office/drawing/2014/main" id="{00000000-0008-0000-0000-0000D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6" name="Immagine 7845" descr="http://demaco.consob/ArchiflowWeb/images/indicator.gif">
          <a:extLst>
            <a:ext uri="{FF2B5EF4-FFF2-40B4-BE49-F238E27FC236}">
              <a16:creationId xmlns:a16="http://schemas.microsoft.com/office/drawing/2014/main" id="{00000000-0008-0000-0000-0000D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7" name="Immagine 7846" descr="http://demaco.consob/ArchiflowWeb/images/indicator.gif">
          <a:extLst>
            <a:ext uri="{FF2B5EF4-FFF2-40B4-BE49-F238E27FC236}">
              <a16:creationId xmlns:a16="http://schemas.microsoft.com/office/drawing/2014/main" id="{00000000-0008-0000-0000-0000D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48" name="Immagine 7847" descr="http://demaco.consob/ArchiflowWeb/images/indicator.gif">
          <a:extLst>
            <a:ext uri="{FF2B5EF4-FFF2-40B4-BE49-F238E27FC236}">
              <a16:creationId xmlns:a16="http://schemas.microsoft.com/office/drawing/2014/main" id="{00000000-0008-0000-0000-0000D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49" name="Immagine 7848" descr="http://demaco.consob/ArchiflowWeb/images/indicator.gif">
          <a:extLst>
            <a:ext uri="{FF2B5EF4-FFF2-40B4-BE49-F238E27FC236}">
              <a16:creationId xmlns:a16="http://schemas.microsoft.com/office/drawing/2014/main" id="{00000000-0008-0000-0000-0000D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50" name="Immagine 7849" descr="http://demaco.consob/ArchiflowWeb/images/indicator.gif">
          <a:extLst>
            <a:ext uri="{FF2B5EF4-FFF2-40B4-BE49-F238E27FC236}">
              <a16:creationId xmlns:a16="http://schemas.microsoft.com/office/drawing/2014/main" id="{00000000-0008-0000-0000-0000D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51" name="Immagine 7850" descr="http://demaco.consob/ArchiflowWeb/images/indicator.gif">
          <a:extLst>
            <a:ext uri="{FF2B5EF4-FFF2-40B4-BE49-F238E27FC236}">
              <a16:creationId xmlns:a16="http://schemas.microsoft.com/office/drawing/2014/main" id="{00000000-0008-0000-0000-0000D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52" name="Immagine 7851" descr="http://demaco.consob/ArchiflowWeb/images/indicator.gif">
          <a:extLst>
            <a:ext uri="{FF2B5EF4-FFF2-40B4-BE49-F238E27FC236}">
              <a16:creationId xmlns:a16="http://schemas.microsoft.com/office/drawing/2014/main" id="{00000000-0008-0000-0000-0000D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53" name="Immagine 7852" descr="http://demaco.consob/ArchiflowWeb/images/indicator.gif">
          <a:extLst>
            <a:ext uri="{FF2B5EF4-FFF2-40B4-BE49-F238E27FC236}">
              <a16:creationId xmlns:a16="http://schemas.microsoft.com/office/drawing/2014/main" id="{00000000-0008-0000-0000-0000D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54" name="Immagine 7853" descr="http://demaco.consob/ArchiflowWeb/images/indicator.gif">
          <a:extLst>
            <a:ext uri="{FF2B5EF4-FFF2-40B4-BE49-F238E27FC236}">
              <a16:creationId xmlns:a16="http://schemas.microsoft.com/office/drawing/2014/main" id="{00000000-0008-0000-0000-0000D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55" name="Immagine 7854" descr="http://demaco.consob/ArchiflowWeb/images/indicator.gif">
          <a:extLst>
            <a:ext uri="{FF2B5EF4-FFF2-40B4-BE49-F238E27FC236}">
              <a16:creationId xmlns:a16="http://schemas.microsoft.com/office/drawing/2014/main" id="{00000000-0008-0000-0000-0000D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56" name="Immagine 7855" descr="http://demaco.consob/ArchiflowWeb/images/indicator.gif">
          <a:extLst>
            <a:ext uri="{FF2B5EF4-FFF2-40B4-BE49-F238E27FC236}">
              <a16:creationId xmlns:a16="http://schemas.microsoft.com/office/drawing/2014/main" id="{00000000-0008-0000-0000-0000D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57" name="Immagine 7856" descr="http://demaco.consob/ArchiflowWeb/images/indicator.gif">
          <a:extLst>
            <a:ext uri="{FF2B5EF4-FFF2-40B4-BE49-F238E27FC236}">
              <a16:creationId xmlns:a16="http://schemas.microsoft.com/office/drawing/2014/main" id="{00000000-0008-0000-0000-0000D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58" name="Immagine 7857" descr="http://demaco.consob/ArchiflowWeb/images/indicator.gif">
          <a:extLst>
            <a:ext uri="{FF2B5EF4-FFF2-40B4-BE49-F238E27FC236}">
              <a16:creationId xmlns:a16="http://schemas.microsoft.com/office/drawing/2014/main" id="{00000000-0008-0000-0000-0000E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59" name="Immagine 7858" descr="http://demaco.consob/ArchiflowWeb/images/indicator.gif">
          <a:extLst>
            <a:ext uri="{FF2B5EF4-FFF2-40B4-BE49-F238E27FC236}">
              <a16:creationId xmlns:a16="http://schemas.microsoft.com/office/drawing/2014/main" id="{00000000-0008-0000-0000-0000E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60" name="Immagine 7859" descr="http://demaco.consob/ArchiflowWeb/images/indicator.gif">
          <a:extLst>
            <a:ext uri="{FF2B5EF4-FFF2-40B4-BE49-F238E27FC236}">
              <a16:creationId xmlns:a16="http://schemas.microsoft.com/office/drawing/2014/main" id="{00000000-0008-0000-0000-0000E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61" name="Immagine 7860" descr="http://demaco.consob/ArchiflowWeb/images/indicator.gif">
          <a:extLst>
            <a:ext uri="{FF2B5EF4-FFF2-40B4-BE49-F238E27FC236}">
              <a16:creationId xmlns:a16="http://schemas.microsoft.com/office/drawing/2014/main" id="{00000000-0008-0000-0000-0000E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62" name="Immagine 7861" descr="http://demaco.consob/ArchiflowWeb/images/indicator.gif">
          <a:extLst>
            <a:ext uri="{FF2B5EF4-FFF2-40B4-BE49-F238E27FC236}">
              <a16:creationId xmlns:a16="http://schemas.microsoft.com/office/drawing/2014/main" id="{00000000-0008-0000-0000-0000E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63" name="Immagine 7862" descr="http://demaco.consob/ArchiflowWeb/images/indicator.gif">
          <a:extLst>
            <a:ext uri="{FF2B5EF4-FFF2-40B4-BE49-F238E27FC236}">
              <a16:creationId xmlns:a16="http://schemas.microsoft.com/office/drawing/2014/main" id="{00000000-0008-0000-0000-0000E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64" name="Immagine 7863" descr="http://demaco.consob/ArchiflowWeb/images/indicator.gif">
          <a:extLst>
            <a:ext uri="{FF2B5EF4-FFF2-40B4-BE49-F238E27FC236}">
              <a16:creationId xmlns:a16="http://schemas.microsoft.com/office/drawing/2014/main" id="{00000000-0008-0000-0000-0000E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65" name="Immagine 7864" descr="http://demaco.consob/ArchiflowWeb/images/indicator.gif">
          <a:extLst>
            <a:ext uri="{FF2B5EF4-FFF2-40B4-BE49-F238E27FC236}">
              <a16:creationId xmlns:a16="http://schemas.microsoft.com/office/drawing/2014/main" id="{00000000-0008-0000-0000-0000E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66" name="Immagine 7865" descr="http://demaco.consob/ArchiflowWeb/images/indicator.gif">
          <a:extLst>
            <a:ext uri="{FF2B5EF4-FFF2-40B4-BE49-F238E27FC236}">
              <a16:creationId xmlns:a16="http://schemas.microsoft.com/office/drawing/2014/main" id="{00000000-0008-0000-0000-0000E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67" name="Immagine 7866" descr="http://demaco.consob/ArchiflowWeb/images/indicator.gif">
          <a:extLst>
            <a:ext uri="{FF2B5EF4-FFF2-40B4-BE49-F238E27FC236}">
              <a16:creationId xmlns:a16="http://schemas.microsoft.com/office/drawing/2014/main" id="{00000000-0008-0000-0000-0000E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68" name="Immagine 7867" descr="http://demaco.consob/ArchiflowWeb/images/indicator.gif">
          <a:extLst>
            <a:ext uri="{FF2B5EF4-FFF2-40B4-BE49-F238E27FC236}">
              <a16:creationId xmlns:a16="http://schemas.microsoft.com/office/drawing/2014/main" id="{00000000-0008-0000-0000-0000E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69" name="Immagine 7868" descr="http://demaco.consob/ArchiflowWeb/images/indicator.gif">
          <a:extLst>
            <a:ext uri="{FF2B5EF4-FFF2-40B4-BE49-F238E27FC236}">
              <a16:creationId xmlns:a16="http://schemas.microsoft.com/office/drawing/2014/main" id="{00000000-0008-0000-0000-0000E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70" name="Immagine 7869" descr="http://demaco.consob/ArchiflowWeb/images/indicator.gif">
          <a:extLst>
            <a:ext uri="{FF2B5EF4-FFF2-40B4-BE49-F238E27FC236}">
              <a16:creationId xmlns:a16="http://schemas.microsoft.com/office/drawing/2014/main" id="{00000000-0008-0000-0000-0000E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71" name="Immagine 7870" descr="http://demaco.consob/ArchiflowWeb/images/indicator.gif">
          <a:extLst>
            <a:ext uri="{FF2B5EF4-FFF2-40B4-BE49-F238E27FC236}">
              <a16:creationId xmlns:a16="http://schemas.microsoft.com/office/drawing/2014/main" id="{00000000-0008-0000-0000-0000E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72" name="Immagine 7871" descr="http://demaco.consob/ArchiflowWeb/images/indicator.gif">
          <a:extLst>
            <a:ext uri="{FF2B5EF4-FFF2-40B4-BE49-F238E27FC236}">
              <a16:creationId xmlns:a16="http://schemas.microsoft.com/office/drawing/2014/main" id="{00000000-0008-0000-0000-0000E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73" name="Immagine 7872" descr="http://demaco.consob/ArchiflowWeb/images/indicator.gif">
          <a:extLst>
            <a:ext uri="{FF2B5EF4-FFF2-40B4-BE49-F238E27FC236}">
              <a16:creationId xmlns:a16="http://schemas.microsoft.com/office/drawing/2014/main" id="{00000000-0008-0000-0000-0000E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74" name="Immagine 7873" descr="http://demaco.consob/ArchiflowWeb/images/indicator.gif">
          <a:extLst>
            <a:ext uri="{FF2B5EF4-FFF2-40B4-BE49-F238E27FC236}">
              <a16:creationId xmlns:a16="http://schemas.microsoft.com/office/drawing/2014/main" id="{00000000-0008-0000-0000-0000F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75" name="Immagine 7874" descr="http://demaco.consob/ArchiflowWeb/images/indicator.gif">
          <a:extLst>
            <a:ext uri="{FF2B5EF4-FFF2-40B4-BE49-F238E27FC236}">
              <a16:creationId xmlns:a16="http://schemas.microsoft.com/office/drawing/2014/main" id="{00000000-0008-0000-0000-0000F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76" name="Immagine 7875" descr="http://demaco.consob/ArchiflowWeb/images/indicator.gif">
          <a:extLst>
            <a:ext uri="{FF2B5EF4-FFF2-40B4-BE49-F238E27FC236}">
              <a16:creationId xmlns:a16="http://schemas.microsoft.com/office/drawing/2014/main" id="{00000000-0008-0000-0000-0000F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77" name="Immagine 7876" descr="http://demaco.consob/ArchiflowWeb/images/indicator.gif">
          <a:extLst>
            <a:ext uri="{FF2B5EF4-FFF2-40B4-BE49-F238E27FC236}">
              <a16:creationId xmlns:a16="http://schemas.microsoft.com/office/drawing/2014/main" id="{00000000-0008-0000-0000-0000F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78" name="Immagine 7877" descr="http://demaco.consob/ArchiflowWeb/images/indicator.gif">
          <a:extLst>
            <a:ext uri="{FF2B5EF4-FFF2-40B4-BE49-F238E27FC236}">
              <a16:creationId xmlns:a16="http://schemas.microsoft.com/office/drawing/2014/main" id="{00000000-0008-0000-0000-0000F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79" name="Immagine 7878" descr="http://demaco.consob/ArchiflowWeb/images/indicator.gif">
          <a:extLst>
            <a:ext uri="{FF2B5EF4-FFF2-40B4-BE49-F238E27FC236}">
              <a16:creationId xmlns:a16="http://schemas.microsoft.com/office/drawing/2014/main" id="{00000000-0008-0000-0000-0000F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80" name="Immagine 7879" descr="http://demaco.consob/ArchiflowWeb/images/indicator.gif">
          <a:extLst>
            <a:ext uri="{FF2B5EF4-FFF2-40B4-BE49-F238E27FC236}">
              <a16:creationId xmlns:a16="http://schemas.microsoft.com/office/drawing/2014/main" id="{00000000-0008-0000-0000-0000F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81" name="Immagine 7880" descr="http://demaco.consob/ArchiflowWeb/images/indicator.gif">
          <a:extLst>
            <a:ext uri="{FF2B5EF4-FFF2-40B4-BE49-F238E27FC236}">
              <a16:creationId xmlns:a16="http://schemas.microsoft.com/office/drawing/2014/main" id="{00000000-0008-0000-0000-0000F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82" name="Immagine 7881" descr="http://demaco.consob/ArchiflowWeb/images/indicator.gif">
          <a:extLst>
            <a:ext uri="{FF2B5EF4-FFF2-40B4-BE49-F238E27FC236}">
              <a16:creationId xmlns:a16="http://schemas.microsoft.com/office/drawing/2014/main" id="{00000000-0008-0000-0000-0000F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883" name="Immagine 7882" descr="http://demaco.consob/ArchiflowWeb/images/indicator.gif">
          <a:extLst>
            <a:ext uri="{FF2B5EF4-FFF2-40B4-BE49-F238E27FC236}">
              <a16:creationId xmlns:a16="http://schemas.microsoft.com/office/drawing/2014/main" id="{00000000-0008-0000-0000-0000F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84" name="Immagine 7883" descr="http://demaco.consob/ArchiflowWeb/images/indicator.gif">
          <a:extLst>
            <a:ext uri="{FF2B5EF4-FFF2-40B4-BE49-F238E27FC236}">
              <a16:creationId xmlns:a16="http://schemas.microsoft.com/office/drawing/2014/main" id="{00000000-0008-0000-0000-0000F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85" name="Immagine 7884" descr="http://demaco.consob/ArchiflowWeb/images/indicator.gif">
          <a:extLst>
            <a:ext uri="{FF2B5EF4-FFF2-40B4-BE49-F238E27FC236}">
              <a16:creationId xmlns:a16="http://schemas.microsoft.com/office/drawing/2014/main" id="{00000000-0008-0000-0000-0000F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86" name="Immagine 7885" descr="http://demaco.consob/ArchiflowWeb/images/indicator.gif">
          <a:extLst>
            <a:ext uri="{FF2B5EF4-FFF2-40B4-BE49-F238E27FC236}">
              <a16:creationId xmlns:a16="http://schemas.microsoft.com/office/drawing/2014/main" id="{00000000-0008-0000-0000-0000F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87" name="Immagine 7886" descr="http://demaco.consob/ArchiflowWeb/images/indicator.gif">
          <a:extLst>
            <a:ext uri="{FF2B5EF4-FFF2-40B4-BE49-F238E27FC236}">
              <a16:creationId xmlns:a16="http://schemas.microsoft.com/office/drawing/2014/main" id="{00000000-0008-0000-0000-0000F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88" name="Immagine 7887" descr="http://demaco.consob/ArchiflowWeb/images/indicator.gif">
          <a:extLst>
            <a:ext uri="{FF2B5EF4-FFF2-40B4-BE49-F238E27FC236}">
              <a16:creationId xmlns:a16="http://schemas.microsoft.com/office/drawing/2014/main" id="{00000000-0008-0000-0000-0000F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89" name="Immagine 7888" descr="http://demaco.consob/ArchiflowWeb/images/indicator.gif">
          <a:extLst>
            <a:ext uri="{FF2B5EF4-FFF2-40B4-BE49-F238E27FC236}">
              <a16:creationId xmlns:a16="http://schemas.microsoft.com/office/drawing/2014/main" id="{00000000-0008-0000-0000-0000F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0" name="Immagine 7889" descr="http://demaco.consob/ArchiflowWeb/images/indicator.gif">
          <a:extLst>
            <a:ext uri="{FF2B5EF4-FFF2-40B4-BE49-F238E27FC236}">
              <a16:creationId xmlns:a16="http://schemas.microsoft.com/office/drawing/2014/main" id="{00000000-0008-0000-0000-00000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1" name="Immagine 7890" descr="http://demaco.consob/ArchiflowWeb/images/indicator.gif">
          <a:extLst>
            <a:ext uri="{FF2B5EF4-FFF2-40B4-BE49-F238E27FC236}">
              <a16:creationId xmlns:a16="http://schemas.microsoft.com/office/drawing/2014/main" id="{00000000-0008-0000-0000-00000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2" name="Immagine 7891" descr="http://demaco.consob/ArchiflowWeb/images/indicator.gif">
          <a:extLst>
            <a:ext uri="{FF2B5EF4-FFF2-40B4-BE49-F238E27FC236}">
              <a16:creationId xmlns:a16="http://schemas.microsoft.com/office/drawing/2014/main" id="{00000000-0008-0000-0000-00000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3" name="Immagine 7892" descr="http://demaco.consob/ArchiflowWeb/images/indicator.gif">
          <a:extLst>
            <a:ext uri="{FF2B5EF4-FFF2-40B4-BE49-F238E27FC236}">
              <a16:creationId xmlns:a16="http://schemas.microsoft.com/office/drawing/2014/main" id="{00000000-0008-0000-0000-00000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4" name="Immagine 7893" descr="http://demaco.consob/ArchiflowWeb/images/indicator.gif">
          <a:extLst>
            <a:ext uri="{FF2B5EF4-FFF2-40B4-BE49-F238E27FC236}">
              <a16:creationId xmlns:a16="http://schemas.microsoft.com/office/drawing/2014/main" id="{00000000-0008-0000-0000-00000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5" name="Immagine 7894" descr="http://demaco.consob/ArchiflowWeb/images/indicator.gif">
          <a:extLst>
            <a:ext uri="{FF2B5EF4-FFF2-40B4-BE49-F238E27FC236}">
              <a16:creationId xmlns:a16="http://schemas.microsoft.com/office/drawing/2014/main" id="{00000000-0008-0000-0000-00000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6" name="Immagine 7895" descr="http://demaco.consob/ArchiflowWeb/images/indicator.gif">
          <a:extLst>
            <a:ext uri="{FF2B5EF4-FFF2-40B4-BE49-F238E27FC236}">
              <a16:creationId xmlns:a16="http://schemas.microsoft.com/office/drawing/2014/main" id="{00000000-0008-0000-0000-00000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7" name="Immagine 7896" descr="http://demaco.consob/ArchiflowWeb/images/indicator.gif">
          <a:extLst>
            <a:ext uri="{FF2B5EF4-FFF2-40B4-BE49-F238E27FC236}">
              <a16:creationId xmlns:a16="http://schemas.microsoft.com/office/drawing/2014/main" id="{00000000-0008-0000-0000-00000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8" name="Immagine 7897" descr="http://demaco.consob/ArchiflowWeb/images/indicator.gif">
          <a:extLst>
            <a:ext uri="{FF2B5EF4-FFF2-40B4-BE49-F238E27FC236}">
              <a16:creationId xmlns:a16="http://schemas.microsoft.com/office/drawing/2014/main" id="{00000000-0008-0000-0000-00000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899" name="Immagine 7898" descr="http://demaco.consob/ArchiflowWeb/images/indicator.gif">
          <a:extLst>
            <a:ext uri="{FF2B5EF4-FFF2-40B4-BE49-F238E27FC236}">
              <a16:creationId xmlns:a16="http://schemas.microsoft.com/office/drawing/2014/main" id="{00000000-0008-0000-0000-00000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00" name="Immagine 7899" descr="http://demaco.consob/ArchiflowWeb/images/indicator.gif">
          <a:extLst>
            <a:ext uri="{FF2B5EF4-FFF2-40B4-BE49-F238E27FC236}">
              <a16:creationId xmlns:a16="http://schemas.microsoft.com/office/drawing/2014/main" id="{00000000-0008-0000-0000-00000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01" name="Immagine 7900" descr="http://demaco.consob/ArchiflowWeb/images/indicator.gif">
          <a:extLst>
            <a:ext uri="{FF2B5EF4-FFF2-40B4-BE49-F238E27FC236}">
              <a16:creationId xmlns:a16="http://schemas.microsoft.com/office/drawing/2014/main" id="{00000000-0008-0000-0000-00000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02" name="Immagine 7901" descr="http://demaco.consob/ArchiflowWeb/images/indicator.gif">
          <a:extLst>
            <a:ext uri="{FF2B5EF4-FFF2-40B4-BE49-F238E27FC236}">
              <a16:creationId xmlns:a16="http://schemas.microsoft.com/office/drawing/2014/main" id="{00000000-0008-0000-0000-00000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03" name="Immagine 7902" descr="http://demaco.consob/ArchiflowWeb/images/indicator.gif">
          <a:extLst>
            <a:ext uri="{FF2B5EF4-FFF2-40B4-BE49-F238E27FC236}">
              <a16:creationId xmlns:a16="http://schemas.microsoft.com/office/drawing/2014/main" id="{00000000-0008-0000-0000-00000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04" name="Immagine 7903" descr="http://demaco.consob/ArchiflowWeb/images/indicator.gif">
          <a:extLst>
            <a:ext uri="{FF2B5EF4-FFF2-40B4-BE49-F238E27FC236}">
              <a16:creationId xmlns:a16="http://schemas.microsoft.com/office/drawing/2014/main" id="{00000000-0008-0000-0000-00000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05" name="Immagine 7904" descr="http://demaco.consob/ArchiflowWeb/images/indicator.gif">
          <a:extLst>
            <a:ext uri="{FF2B5EF4-FFF2-40B4-BE49-F238E27FC236}">
              <a16:creationId xmlns:a16="http://schemas.microsoft.com/office/drawing/2014/main" id="{00000000-0008-0000-0000-00000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06" name="Immagine 7905" descr="http://demaco.consob/ArchiflowWeb/images/indicator.gif">
          <a:extLst>
            <a:ext uri="{FF2B5EF4-FFF2-40B4-BE49-F238E27FC236}">
              <a16:creationId xmlns:a16="http://schemas.microsoft.com/office/drawing/2014/main" id="{00000000-0008-0000-0000-00001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07" name="Immagine 7906" descr="http://demaco.consob/ArchiflowWeb/images/indicator.gif">
          <a:extLst>
            <a:ext uri="{FF2B5EF4-FFF2-40B4-BE49-F238E27FC236}">
              <a16:creationId xmlns:a16="http://schemas.microsoft.com/office/drawing/2014/main" id="{00000000-0008-0000-0000-00001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08" name="Immagine 7907" descr="http://demaco.consob/ArchiflowWeb/images/indicator.gif">
          <a:extLst>
            <a:ext uri="{FF2B5EF4-FFF2-40B4-BE49-F238E27FC236}">
              <a16:creationId xmlns:a16="http://schemas.microsoft.com/office/drawing/2014/main" id="{00000000-0008-0000-0000-00001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09" name="Immagine 7908" descr="http://demaco.consob/ArchiflowWeb/images/indicator.gif">
          <a:extLst>
            <a:ext uri="{FF2B5EF4-FFF2-40B4-BE49-F238E27FC236}">
              <a16:creationId xmlns:a16="http://schemas.microsoft.com/office/drawing/2014/main" id="{00000000-0008-0000-0000-00001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10" name="Immagine 7909" descr="http://demaco.consob/ArchiflowWeb/images/indicator.gif">
          <a:extLst>
            <a:ext uri="{FF2B5EF4-FFF2-40B4-BE49-F238E27FC236}">
              <a16:creationId xmlns:a16="http://schemas.microsoft.com/office/drawing/2014/main" id="{00000000-0008-0000-0000-00001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11" name="Immagine 7910" descr="http://demaco.consob/ArchiflowWeb/images/indicator.gif">
          <a:extLst>
            <a:ext uri="{FF2B5EF4-FFF2-40B4-BE49-F238E27FC236}">
              <a16:creationId xmlns:a16="http://schemas.microsoft.com/office/drawing/2014/main" id="{00000000-0008-0000-0000-00001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12" name="Immagine 7911" descr="http://demaco.consob/ArchiflowWeb/images/indicator.gif">
          <a:extLst>
            <a:ext uri="{FF2B5EF4-FFF2-40B4-BE49-F238E27FC236}">
              <a16:creationId xmlns:a16="http://schemas.microsoft.com/office/drawing/2014/main" id="{00000000-0008-0000-0000-00001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13" name="Immagine 7912" descr="http://demaco.consob/ArchiflowWeb/images/indicator.gif">
          <a:extLst>
            <a:ext uri="{FF2B5EF4-FFF2-40B4-BE49-F238E27FC236}">
              <a16:creationId xmlns:a16="http://schemas.microsoft.com/office/drawing/2014/main" id="{00000000-0008-0000-0000-00001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14" name="Immagine 7913" descr="http://demaco.consob/ArchiflowWeb/images/indicator.gif">
          <a:extLst>
            <a:ext uri="{FF2B5EF4-FFF2-40B4-BE49-F238E27FC236}">
              <a16:creationId xmlns:a16="http://schemas.microsoft.com/office/drawing/2014/main" id="{00000000-0008-0000-0000-00001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15" name="Immagine 7914" descr="http://demaco.consob/ArchiflowWeb/images/indicator.gif">
          <a:extLst>
            <a:ext uri="{FF2B5EF4-FFF2-40B4-BE49-F238E27FC236}">
              <a16:creationId xmlns:a16="http://schemas.microsoft.com/office/drawing/2014/main" id="{00000000-0008-0000-0000-00001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16" name="Immagine 7915" descr="http://demaco.consob/ArchiflowWeb/images/indicator.gif">
          <a:extLst>
            <a:ext uri="{FF2B5EF4-FFF2-40B4-BE49-F238E27FC236}">
              <a16:creationId xmlns:a16="http://schemas.microsoft.com/office/drawing/2014/main" id="{00000000-0008-0000-0000-00001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17" name="Immagine 7916" descr="http://demaco.consob/ArchiflowWeb/images/indicator.gif">
          <a:extLst>
            <a:ext uri="{FF2B5EF4-FFF2-40B4-BE49-F238E27FC236}">
              <a16:creationId xmlns:a16="http://schemas.microsoft.com/office/drawing/2014/main" id="{00000000-0008-0000-0000-00001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18" name="Immagine 7917" descr="http://demaco.consob/ArchiflowWeb/images/indicator.gif">
          <a:extLst>
            <a:ext uri="{FF2B5EF4-FFF2-40B4-BE49-F238E27FC236}">
              <a16:creationId xmlns:a16="http://schemas.microsoft.com/office/drawing/2014/main" id="{00000000-0008-0000-0000-00001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19" name="Immagine 7918" descr="http://demaco.consob/ArchiflowWeb/images/indicator.gif">
          <a:extLst>
            <a:ext uri="{FF2B5EF4-FFF2-40B4-BE49-F238E27FC236}">
              <a16:creationId xmlns:a16="http://schemas.microsoft.com/office/drawing/2014/main" id="{00000000-0008-0000-0000-00001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20" name="Immagine 7919" descr="http://demaco.consob/ArchiflowWeb/images/indicator.gif">
          <a:extLst>
            <a:ext uri="{FF2B5EF4-FFF2-40B4-BE49-F238E27FC236}">
              <a16:creationId xmlns:a16="http://schemas.microsoft.com/office/drawing/2014/main" id="{00000000-0008-0000-0000-00001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21" name="Immagine 7920" descr="http://demaco.consob/ArchiflowWeb/images/indicator.gif">
          <a:extLst>
            <a:ext uri="{FF2B5EF4-FFF2-40B4-BE49-F238E27FC236}">
              <a16:creationId xmlns:a16="http://schemas.microsoft.com/office/drawing/2014/main" id="{00000000-0008-0000-0000-00001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22" name="Immagine 7921" descr="http://demaco.consob/ArchiflowWeb/images/indicator.gif">
          <a:extLst>
            <a:ext uri="{FF2B5EF4-FFF2-40B4-BE49-F238E27FC236}">
              <a16:creationId xmlns:a16="http://schemas.microsoft.com/office/drawing/2014/main" id="{00000000-0008-0000-0000-00002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23" name="Immagine 7922" descr="http://demaco.consob/ArchiflowWeb/images/indicator.gif">
          <a:extLst>
            <a:ext uri="{FF2B5EF4-FFF2-40B4-BE49-F238E27FC236}">
              <a16:creationId xmlns:a16="http://schemas.microsoft.com/office/drawing/2014/main" id="{00000000-0008-0000-0000-00002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24" name="Immagine 7923" descr="http://demaco.consob/ArchiflowWeb/images/indicator.gif">
          <a:extLst>
            <a:ext uri="{FF2B5EF4-FFF2-40B4-BE49-F238E27FC236}">
              <a16:creationId xmlns:a16="http://schemas.microsoft.com/office/drawing/2014/main" id="{00000000-0008-0000-0000-00002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25" name="Immagine 7924" descr="http://demaco.consob/ArchiflowWeb/images/indicator.gif">
          <a:extLst>
            <a:ext uri="{FF2B5EF4-FFF2-40B4-BE49-F238E27FC236}">
              <a16:creationId xmlns:a16="http://schemas.microsoft.com/office/drawing/2014/main" id="{00000000-0008-0000-0000-00002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26" name="Immagine 7925" descr="http://demaco.consob/ArchiflowWeb/images/indicator.gif">
          <a:extLst>
            <a:ext uri="{FF2B5EF4-FFF2-40B4-BE49-F238E27FC236}">
              <a16:creationId xmlns:a16="http://schemas.microsoft.com/office/drawing/2014/main" id="{00000000-0008-0000-0000-00002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27" name="Immagine 7926" descr="http://demaco.consob/ArchiflowWeb/images/indicator.gif">
          <a:extLst>
            <a:ext uri="{FF2B5EF4-FFF2-40B4-BE49-F238E27FC236}">
              <a16:creationId xmlns:a16="http://schemas.microsoft.com/office/drawing/2014/main" id="{00000000-0008-0000-0000-00002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28" name="Immagine 7927" descr="http://demaco.consob/ArchiflowWeb/images/indicator.gif">
          <a:extLst>
            <a:ext uri="{FF2B5EF4-FFF2-40B4-BE49-F238E27FC236}">
              <a16:creationId xmlns:a16="http://schemas.microsoft.com/office/drawing/2014/main" id="{00000000-0008-0000-0000-00002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29" name="Immagine 7928" descr="http://demaco.consob/ArchiflowWeb/images/indicator.gif">
          <a:extLst>
            <a:ext uri="{FF2B5EF4-FFF2-40B4-BE49-F238E27FC236}">
              <a16:creationId xmlns:a16="http://schemas.microsoft.com/office/drawing/2014/main" id="{00000000-0008-0000-0000-00002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30" name="Immagine 7929" descr="http://demaco.consob/ArchiflowWeb/images/indicator.gif">
          <a:extLst>
            <a:ext uri="{FF2B5EF4-FFF2-40B4-BE49-F238E27FC236}">
              <a16:creationId xmlns:a16="http://schemas.microsoft.com/office/drawing/2014/main" id="{00000000-0008-0000-0000-00002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31" name="Immagine 7930" descr="http://demaco.consob/ArchiflowWeb/images/indicator.gif">
          <a:extLst>
            <a:ext uri="{FF2B5EF4-FFF2-40B4-BE49-F238E27FC236}">
              <a16:creationId xmlns:a16="http://schemas.microsoft.com/office/drawing/2014/main" id="{00000000-0008-0000-0000-00002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32" name="Immagine 7931" descr="http://demaco.consob/ArchiflowWeb/images/indicator.gif">
          <a:extLst>
            <a:ext uri="{FF2B5EF4-FFF2-40B4-BE49-F238E27FC236}">
              <a16:creationId xmlns:a16="http://schemas.microsoft.com/office/drawing/2014/main" id="{00000000-0008-0000-0000-00002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33" name="Immagine 7932" descr="http://demaco.consob/ArchiflowWeb/images/indicator.gif">
          <a:extLst>
            <a:ext uri="{FF2B5EF4-FFF2-40B4-BE49-F238E27FC236}">
              <a16:creationId xmlns:a16="http://schemas.microsoft.com/office/drawing/2014/main" id="{00000000-0008-0000-0000-00002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34" name="Immagine 7933" descr="http://demaco.consob/ArchiflowWeb/images/indicator.gif">
          <a:extLst>
            <a:ext uri="{FF2B5EF4-FFF2-40B4-BE49-F238E27FC236}">
              <a16:creationId xmlns:a16="http://schemas.microsoft.com/office/drawing/2014/main" id="{00000000-0008-0000-0000-00002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35" name="Immagine 7934" descr="http://demaco.consob/ArchiflowWeb/images/indicator.gif">
          <a:extLst>
            <a:ext uri="{FF2B5EF4-FFF2-40B4-BE49-F238E27FC236}">
              <a16:creationId xmlns:a16="http://schemas.microsoft.com/office/drawing/2014/main" id="{00000000-0008-0000-0000-00002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36" name="Immagine 7935" descr="http://demaco.consob/ArchiflowWeb/images/indicator.gif">
          <a:extLst>
            <a:ext uri="{FF2B5EF4-FFF2-40B4-BE49-F238E27FC236}">
              <a16:creationId xmlns:a16="http://schemas.microsoft.com/office/drawing/2014/main" id="{00000000-0008-0000-0000-00002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37" name="Immagine 7936" descr="http://demaco.consob/ArchiflowWeb/images/indicator.gif">
          <a:extLst>
            <a:ext uri="{FF2B5EF4-FFF2-40B4-BE49-F238E27FC236}">
              <a16:creationId xmlns:a16="http://schemas.microsoft.com/office/drawing/2014/main" id="{00000000-0008-0000-0000-00002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38" name="Immagine 7937" descr="http://demaco.consob/ArchiflowWeb/images/indicator.gif">
          <a:extLst>
            <a:ext uri="{FF2B5EF4-FFF2-40B4-BE49-F238E27FC236}">
              <a16:creationId xmlns:a16="http://schemas.microsoft.com/office/drawing/2014/main" id="{00000000-0008-0000-0000-00003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39" name="Immagine 7938" descr="http://demaco.consob/ArchiflowWeb/images/indicator.gif">
          <a:extLst>
            <a:ext uri="{FF2B5EF4-FFF2-40B4-BE49-F238E27FC236}">
              <a16:creationId xmlns:a16="http://schemas.microsoft.com/office/drawing/2014/main" id="{00000000-0008-0000-0000-00003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40" name="Immagine 7939" descr="http://demaco.consob/ArchiflowWeb/images/indicator.gif">
          <a:extLst>
            <a:ext uri="{FF2B5EF4-FFF2-40B4-BE49-F238E27FC236}">
              <a16:creationId xmlns:a16="http://schemas.microsoft.com/office/drawing/2014/main" id="{00000000-0008-0000-0000-00003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41" name="Immagine 7940" descr="http://demaco.consob/ArchiflowWeb/images/indicator.gif">
          <a:extLst>
            <a:ext uri="{FF2B5EF4-FFF2-40B4-BE49-F238E27FC236}">
              <a16:creationId xmlns:a16="http://schemas.microsoft.com/office/drawing/2014/main" id="{00000000-0008-0000-0000-00003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42" name="Immagine 7941" descr="http://demaco.consob/ArchiflowWeb/images/indicator.gif">
          <a:extLst>
            <a:ext uri="{FF2B5EF4-FFF2-40B4-BE49-F238E27FC236}">
              <a16:creationId xmlns:a16="http://schemas.microsoft.com/office/drawing/2014/main" id="{00000000-0008-0000-0000-00003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43" name="Immagine 7942" descr="http://demaco.consob/ArchiflowWeb/images/indicator.gif">
          <a:extLst>
            <a:ext uri="{FF2B5EF4-FFF2-40B4-BE49-F238E27FC236}">
              <a16:creationId xmlns:a16="http://schemas.microsoft.com/office/drawing/2014/main" id="{00000000-0008-0000-0000-00003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44" name="Immagine 7943" descr="http://demaco.consob/ArchiflowWeb/images/indicator.gif">
          <a:extLst>
            <a:ext uri="{FF2B5EF4-FFF2-40B4-BE49-F238E27FC236}">
              <a16:creationId xmlns:a16="http://schemas.microsoft.com/office/drawing/2014/main" id="{00000000-0008-0000-0000-00003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45" name="Immagine 7944" descr="http://demaco.consob/ArchiflowWeb/images/indicator.gif">
          <a:extLst>
            <a:ext uri="{FF2B5EF4-FFF2-40B4-BE49-F238E27FC236}">
              <a16:creationId xmlns:a16="http://schemas.microsoft.com/office/drawing/2014/main" id="{00000000-0008-0000-0000-00003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46" name="Immagine 7945" descr="http://demaco.consob/ArchiflowWeb/images/indicator.gif">
          <a:extLst>
            <a:ext uri="{FF2B5EF4-FFF2-40B4-BE49-F238E27FC236}">
              <a16:creationId xmlns:a16="http://schemas.microsoft.com/office/drawing/2014/main" id="{00000000-0008-0000-0000-00003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47" name="Immagine 7946" descr="http://demaco.consob/ArchiflowWeb/images/indicator.gif">
          <a:extLst>
            <a:ext uri="{FF2B5EF4-FFF2-40B4-BE49-F238E27FC236}">
              <a16:creationId xmlns:a16="http://schemas.microsoft.com/office/drawing/2014/main" id="{00000000-0008-0000-0000-00003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48" name="Immagine 7947" descr="http://demaco.consob/ArchiflowWeb/images/indicator.gif">
          <a:extLst>
            <a:ext uri="{FF2B5EF4-FFF2-40B4-BE49-F238E27FC236}">
              <a16:creationId xmlns:a16="http://schemas.microsoft.com/office/drawing/2014/main" id="{00000000-0008-0000-0000-00003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49" name="Immagine 7948" descr="http://demaco.consob/ArchiflowWeb/images/indicator.gif">
          <a:extLst>
            <a:ext uri="{FF2B5EF4-FFF2-40B4-BE49-F238E27FC236}">
              <a16:creationId xmlns:a16="http://schemas.microsoft.com/office/drawing/2014/main" id="{00000000-0008-0000-0000-00003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50" name="Immagine 7949" descr="http://demaco.consob/ArchiflowWeb/images/indicator.gif">
          <a:extLst>
            <a:ext uri="{FF2B5EF4-FFF2-40B4-BE49-F238E27FC236}">
              <a16:creationId xmlns:a16="http://schemas.microsoft.com/office/drawing/2014/main" id="{00000000-0008-0000-0000-00003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51" name="Immagine 7950" descr="http://demaco.consob/ArchiflowWeb/images/indicator.gif">
          <a:extLst>
            <a:ext uri="{FF2B5EF4-FFF2-40B4-BE49-F238E27FC236}">
              <a16:creationId xmlns:a16="http://schemas.microsoft.com/office/drawing/2014/main" id="{00000000-0008-0000-0000-00003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52" name="Immagine 7951" descr="http://demaco.consob/ArchiflowWeb/images/indicator.gif">
          <a:extLst>
            <a:ext uri="{FF2B5EF4-FFF2-40B4-BE49-F238E27FC236}">
              <a16:creationId xmlns:a16="http://schemas.microsoft.com/office/drawing/2014/main" id="{00000000-0008-0000-0000-00003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53" name="Immagine 7952" descr="http://demaco.consob/ArchiflowWeb/images/indicator.gif">
          <a:extLst>
            <a:ext uri="{FF2B5EF4-FFF2-40B4-BE49-F238E27FC236}">
              <a16:creationId xmlns:a16="http://schemas.microsoft.com/office/drawing/2014/main" id="{00000000-0008-0000-0000-00003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54" name="Immagine 7953" descr="http://demaco.consob/ArchiflowWeb/images/indicator.gif">
          <a:extLst>
            <a:ext uri="{FF2B5EF4-FFF2-40B4-BE49-F238E27FC236}">
              <a16:creationId xmlns:a16="http://schemas.microsoft.com/office/drawing/2014/main" id="{00000000-0008-0000-0000-00004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55" name="Immagine 7954" descr="http://demaco.consob/ArchiflowWeb/images/indicator.gif">
          <a:extLst>
            <a:ext uri="{FF2B5EF4-FFF2-40B4-BE49-F238E27FC236}">
              <a16:creationId xmlns:a16="http://schemas.microsoft.com/office/drawing/2014/main" id="{00000000-0008-0000-0000-00004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56" name="Immagine 7955" descr="http://demaco.consob/ArchiflowWeb/images/indicator.gif">
          <a:extLst>
            <a:ext uri="{FF2B5EF4-FFF2-40B4-BE49-F238E27FC236}">
              <a16:creationId xmlns:a16="http://schemas.microsoft.com/office/drawing/2014/main" id="{00000000-0008-0000-0000-00004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57" name="Immagine 7956" descr="http://demaco.consob/ArchiflowWeb/images/indicator.gif">
          <a:extLst>
            <a:ext uri="{FF2B5EF4-FFF2-40B4-BE49-F238E27FC236}">
              <a16:creationId xmlns:a16="http://schemas.microsoft.com/office/drawing/2014/main" id="{00000000-0008-0000-0000-00004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58" name="Immagine 7957" descr="http://demaco.consob/ArchiflowWeb/images/indicator.gif">
          <a:extLst>
            <a:ext uri="{FF2B5EF4-FFF2-40B4-BE49-F238E27FC236}">
              <a16:creationId xmlns:a16="http://schemas.microsoft.com/office/drawing/2014/main" id="{00000000-0008-0000-0000-00004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59" name="Immagine 7958" descr="http://demaco.consob/ArchiflowWeb/images/indicator.gif">
          <a:extLst>
            <a:ext uri="{FF2B5EF4-FFF2-40B4-BE49-F238E27FC236}">
              <a16:creationId xmlns:a16="http://schemas.microsoft.com/office/drawing/2014/main" id="{00000000-0008-0000-0000-00004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60" name="Immagine 7959" descr="http://demaco.consob/ArchiflowWeb/images/indicator.gif">
          <a:extLst>
            <a:ext uri="{FF2B5EF4-FFF2-40B4-BE49-F238E27FC236}">
              <a16:creationId xmlns:a16="http://schemas.microsoft.com/office/drawing/2014/main" id="{00000000-0008-0000-0000-00004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61" name="Immagine 7960" descr="http://demaco.consob/ArchiflowWeb/images/indicator.gif">
          <a:extLst>
            <a:ext uri="{FF2B5EF4-FFF2-40B4-BE49-F238E27FC236}">
              <a16:creationId xmlns:a16="http://schemas.microsoft.com/office/drawing/2014/main" id="{00000000-0008-0000-0000-00004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62" name="Immagine 7961" descr="http://demaco.consob/ArchiflowWeb/images/indicator.gif">
          <a:extLst>
            <a:ext uri="{FF2B5EF4-FFF2-40B4-BE49-F238E27FC236}">
              <a16:creationId xmlns:a16="http://schemas.microsoft.com/office/drawing/2014/main" id="{00000000-0008-0000-0000-00004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63" name="Immagine 7962" descr="http://demaco.consob/ArchiflowWeb/images/indicator.gif">
          <a:extLst>
            <a:ext uri="{FF2B5EF4-FFF2-40B4-BE49-F238E27FC236}">
              <a16:creationId xmlns:a16="http://schemas.microsoft.com/office/drawing/2014/main" id="{00000000-0008-0000-0000-00004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64" name="Immagine 7963" descr="http://demaco.consob/ArchiflowWeb/images/indicator.gif">
          <a:extLst>
            <a:ext uri="{FF2B5EF4-FFF2-40B4-BE49-F238E27FC236}">
              <a16:creationId xmlns:a16="http://schemas.microsoft.com/office/drawing/2014/main" id="{00000000-0008-0000-0000-00004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65" name="Immagine 7964" descr="http://demaco.consob/ArchiflowWeb/images/indicator.gif">
          <a:extLst>
            <a:ext uri="{FF2B5EF4-FFF2-40B4-BE49-F238E27FC236}">
              <a16:creationId xmlns:a16="http://schemas.microsoft.com/office/drawing/2014/main" id="{00000000-0008-0000-0000-00004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66" name="Immagine 7965" descr="http://demaco.consob/ArchiflowWeb/images/indicator.gif">
          <a:extLst>
            <a:ext uri="{FF2B5EF4-FFF2-40B4-BE49-F238E27FC236}">
              <a16:creationId xmlns:a16="http://schemas.microsoft.com/office/drawing/2014/main" id="{00000000-0008-0000-0000-00004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67" name="Immagine 7966" descr="http://demaco.consob/ArchiflowWeb/images/indicator.gif">
          <a:extLst>
            <a:ext uri="{FF2B5EF4-FFF2-40B4-BE49-F238E27FC236}">
              <a16:creationId xmlns:a16="http://schemas.microsoft.com/office/drawing/2014/main" id="{00000000-0008-0000-0000-00004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68" name="Immagine 7967" descr="http://demaco.consob/ArchiflowWeb/images/indicator.gif">
          <a:extLst>
            <a:ext uri="{FF2B5EF4-FFF2-40B4-BE49-F238E27FC236}">
              <a16:creationId xmlns:a16="http://schemas.microsoft.com/office/drawing/2014/main" id="{00000000-0008-0000-0000-00004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69" name="Immagine 7968" descr="http://demaco.consob/ArchiflowWeb/images/indicator.gif">
          <a:extLst>
            <a:ext uri="{FF2B5EF4-FFF2-40B4-BE49-F238E27FC236}">
              <a16:creationId xmlns:a16="http://schemas.microsoft.com/office/drawing/2014/main" id="{00000000-0008-0000-0000-00004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70" name="Immagine 7969" descr="http://demaco.consob/ArchiflowWeb/images/indicator.gif">
          <a:extLst>
            <a:ext uri="{FF2B5EF4-FFF2-40B4-BE49-F238E27FC236}">
              <a16:creationId xmlns:a16="http://schemas.microsoft.com/office/drawing/2014/main" id="{00000000-0008-0000-0000-00005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71" name="Immagine 7970" descr="http://demaco.consob/ArchiflowWeb/images/indicator.gif">
          <a:extLst>
            <a:ext uri="{FF2B5EF4-FFF2-40B4-BE49-F238E27FC236}">
              <a16:creationId xmlns:a16="http://schemas.microsoft.com/office/drawing/2014/main" id="{00000000-0008-0000-0000-00005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72" name="Immagine 7971" descr="http://demaco.consob/ArchiflowWeb/images/indicator.gif">
          <a:extLst>
            <a:ext uri="{FF2B5EF4-FFF2-40B4-BE49-F238E27FC236}">
              <a16:creationId xmlns:a16="http://schemas.microsoft.com/office/drawing/2014/main" id="{00000000-0008-0000-0000-00005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73" name="Immagine 7972" descr="http://demaco.consob/ArchiflowWeb/images/indicator.gif">
          <a:extLst>
            <a:ext uri="{FF2B5EF4-FFF2-40B4-BE49-F238E27FC236}">
              <a16:creationId xmlns:a16="http://schemas.microsoft.com/office/drawing/2014/main" id="{00000000-0008-0000-0000-00005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74" name="Immagine 7973" descr="http://demaco.consob/ArchiflowWeb/images/indicator.gif">
          <a:extLst>
            <a:ext uri="{FF2B5EF4-FFF2-40B4-BE49-F238E27FC236}">
              <a16:creationId xmlns:a16="http://schemas.microsoft.com/office/drawing/2014/main" id="{00000000-0008-0000-0000-00005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75" name="Immagine 7974" descr="http://demaco.consob/ArchiflowWeb/images/indicator.gif">
          <a:extLst>
            <a:ext uri="{FF2B5EF4-FFF2-40B4-BE49-F238E27FC236}">
              <a16:creationId xmlns:a16="http://schemas.microsoft.com/office/drawing/2014/main" id="{00000000-0008-0000-0000-00005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76" name="Immagine 7975" descr="http://demaco.consob/ArchiflowWeb/images/indicator.gif">
          <a:extLst>
            <a:ext uri="{FF2B5EF4-FFF2-40B4-BE49-F238E27FC236}">
              <a16:creationId xmlns:a16="http://schemas.microsoft.com/office/drawing/2014/main" id="{00000000-0008-0000-0000-00005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77" name="Immagine 7976" descr="http://demaco.consob/ArchiflowWeb/images/indicator.gif">
          <a:extLst>
            <a:ext uri="{FF2B5EF4-FFF2-40B4-BE49-F238E27FC236}">
              <a16:creationId xmlns:a16="http://schemas.microsoft.com/office/drawing/2014/main" id="{00000000-0008-0000-0000-00005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78" name="Immagine 7977" descr="http://demaco.consob/ArchiflowWeb/images/indicator.gif">
          <a:extLst>
            <a:ext uri="{FF2B5EF4-FFF2-40B4-BE49-F238E27FC236}">
              <a16:creationId xmlns:a16="http://schemas.microsoft.com/office/drawing/2014/main" id="{00000000-0008-0000-0000-00005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79" name="Immagine 7978" descr="http://demaco.consob/ArchiflowWeb/images/indicator.gif">
          <a:extLst>
            <a:ext uri="{FF2B5EF4-FFF2-40B4-BE49-F238E27FC236}">
              <a16:creationId xmlns:a16="http://schemas.microsoft.com/office/drawing/2014/main" id="{00000000-0008-0000-0000-00005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80" name="Immagine 7979" descr="http://demaco.consob/ArchiflowWeb/images/indicator.gif">
          <a:extLst>
            <a:ext uri="{FF2B5EF4-FFF2-40B4-BE49-F238E27FC236}">
              <a16:creationId xmlns:a16="http://schemas.microsoft.com/office/drawing/2014/main" id="{00000000-0008-0000-0000-00005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81" name="Immagine 7980" descr="http://demaco.consob/ArchiflowWeb/images/indicator.gif">
          <a:extLst>
            <a:ext uri="{FF2B5EF4-FFF2-40B4-BE49-F238E27FC236}">
              <a16:creationId xmlns:a16="http://schemas.microsoft.com/office/drawing/2014/main" id="{00000000-0008-0000-0000-00005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82" name="Immagine 7981" descr="http://demaco.consob/ArchiflowWeb/images/indicator.gif">
          <a:extLst>
            <a:ext uri="{FF2B5EF4-FFF2-40B4-BE49-F238E27FC236}">
              <a16:creationId xmlns:a16="http://schemas.microsoft.com/office/drawing/2014/main" id="{00000000-0008-0000-0000-00005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83" name="Immagine 7982" descr="http://demaco.consob/ArchiflowWeb/images/indicator.gif">
          <a:extLst>
            <a:ext uri="{FF2B5EF4-FFF2-40B4-BE49-F238E27FC236}">
              <a16:creationId xmlns:a16="http://schemas.microsoft.com/office/drawing/2014/main" id="{00000000-0008-0000-0000-00005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84" name="Immagine 7983" descr="http://demaco.consob/ArchiflowWeb/images/indicator.gif">
          <a:extLst>
            <a:ext uri="{FF2B5EF4-FFF2-40B4-BE49-F238E27FC236}">
              <a16:creationId xmlns:a16="http://schemas.microsoft.com/office/drawing/2014/main" id="{00000000-0008-0000-0000-00005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85" name="Immagine 7984" descr="http://demaco.consob/ArchiflowWeb/images/indicator.gif">
          <a:extLst>
            <a:ext uri="{FF2B5EF4-FFF2-40B4-BE49-F238E27FC236}">
              <a16:creationId xmlns:a16="http://schemas.microsoft.com/office/drawing/2014/main" id="{00000000-0008-0000-0000-00005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86" name="Immagine 7985" descr="http://demaco.consob/ArchiflowWeb/images/indicator.gif">
          <a:extLst>
            <a:ext uri="{FF2B5EF4-FFF2-40B4-BE49-F238E27FC236}">
              <a16:creationId xmlns:a16="http://schemas.microsoft.com/office/drawing/2014/main" id="{00000000-0008-0000-0000-00006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87" name="Immagine 7986" descr="http://demaco.consob/ArchiflowWeb/images/indicator.gif">
          <a:extLst>
            <a:ext uri="{FF2B5EF4-FFF2-40B4-BE49-F238E27FC236}">
              <a16:creationId xmlns:a16="http://schemas.microsoft.com/office/drawing/2014/main" id="{00000000-0008-0000-0000-00006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88" name="Immagine 7987" descr="http://demaco.consob/ArchiflowWeb/images/indicator.gif">
          <a:extLst>
            <a:ext uri="{FF2B5EF4-FFF2-40B4-BE49-F238E27FC236}">
              <a16:creationId xmlns:a16="http://schemas.microsoft.com/office/drawing/2014/main" id="{00000000-0008-0000-0000-00006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89" name="Immagine 7988" descr="http://demaco.consob/ArchiflowWeb/images/indicator.gif">
          <a:extLst>
            <a:ext uri="{FF2B5EF4-FFF2-40B4-BE49-F238E27FC236}">
              <a16:creationId xmlns:a16="http://schemas.microsoft.com/office/drawing/2014/main" id="{00000000-0008-0000-0000-00006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90" name="Immagine 7989" descr="http://demaco.consob/ArchiflowWeb/images/indicator.gif">
          <a:extLst>
            <a:ext uri="{FF2B5EF4-FFF2-40B4-BE49-F238E27FC236}">
              <a16:creationId xmlns:a16="http://schemas.microsoft.com/office/drawing/2014/main" id="{00000000-0008-0000-0000-00006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91" name="Immagine 7990" descr="http://demaco.consob/ArchiflowWeb/images/indicator.gif">
          <a:extLst>
            <a:ext uri="{FF2B5EF4-FFF2-40B4-BE49-F238E27FC236}">
              <a16:creationId xmlns:a16="http://schemas.microsoft.com/office/drawing/2014/main" id="{00000000-0008-0000-0000-00006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92" name="Immagine 7991" descr="http://demaco.consob/ArchiflowWeb/images/indicator.gif">
          <a:extLst>
            <a:ext uri="{FF2B5EF4-FFF2-40B4-BE49-F238E27FC236}">
              <a16:creationId xmlns:a16="http://schemas.microsoft.com/office/drawing/2014/main" id="{00000000-0008-0000-0000-00006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93" name="Immagine 7992" descr="http://demaco.consob/ArchiflowWeb/images/indicator.gif">
          <a:extLst>
            <a:ext uri="{FF2B5EF4-FFF2-40B4-BE49-F238E27FC236}">
              <a16:creationId xmlns:a16="http://schemas.microsoft.com/office/drawing/2014/main" id="{00000000-0008-0000-0000-00006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94" name="Immagine 7993" descr="http://demaco.consob/ArchiflowWeb/images/indicator.gif">
          <a:extLst>
            <a:ext uri="{FF2B5EF4-FFF2-40B4-BE49-F238E27FC236}">
              <a16:creationId xmlns:a16="http://schemas.microsoft.com/office/drawing/2014/main" id="{00000000-0008-0000-0000-00006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95" name="Immagine 7994" descr="http://demaco.consob/ArchiflowWeb/images/indicator.gif">
          <a:extLst>
            <a:ext uri="{FF2B5EF4-FFF2-40B4-BE49-F238E27FC236}">
              <a16:creationId xmlns:a16="http://schemas.microsoft.com/office/drawing/2014/main" id="{00000000-0008-0000-0000-00006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96" name="Immagine 7995" descr="http://demaco.consob/ArchiflowWeb/images/indicator.gif">
          <a:extLst>
            <a:ext uri="{FF2B5EF4-FFF2-40B4-BE49-F238E27FC236}">
              <a16:creationId xmlns:a16="http://schemas.microsoft.com/office/drawing/2014/main" id="{00000000-0008-0000-0000-00006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97" name="Immagine 7996" descr="http://demaco.consob/ArchiflowWeb/images/indicator.gif">
          <a:extLst>
            <a:ext uri="{FF2B5EF4-FFF2-40B4-BE49-F238E27FC236}">
              <a16:creationId xmlns:a16="http://schemas.microsoft.com/office/drawing/2014/main" id="{00000000-0008-0000-0000-00006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7998" name="Immagine 7997" descr="http://demaco.consob/ArchiflowWeb/images/indicator.gif">
          <a:extLst>
            <a:ext uri="{FF2B5EF4-FFF2-40B4-BE49-F238E27FC236}">
              <a16:creationId xmlns:a16="http://schemas.microsoft.com/office/drawing/2014/main" id="{00000000-0008-0000-0000-00006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7999" name="Immagine 7998" descr="http://demaco.consob/ArchiflowWeb/images/indicator.gif">
          <a:extLst>
            <a:ext uri="{FF2B5EF4-FFF2-40B4-BE49-F238E27FC236}">
              <a16:creationId xmlns:a16="http://schemas.microsoft.com/office/drawing/2014/main" id="{00000000-0008-0000-0000-00006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00" name="Immagine 7999" descr="http://demaco.consob/ArchiflowWeb/images/indicator.gif">
          <a:extLst>
            <a:ext uri="{FF2B5EF4-FFF2-40B4-BE49-F238E27FC236}">
              <a16:creationId xmlns:a16="http://schemas.microsoft.com/office/drawing/2014/main" id="{00000000-0008-0000-0000-00006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01" name="Immagine 8000" descr="http://demaco.consob/ArchiflowWeb/images/indicator.gif">
          <a:extLst>
            <a:ext uri="{FF2B5EF4-FFF2-40B4-BE49-F238E27FC236}">
              <a16:creationId xmlns:a16="http://schemas.microsoft.com/office/drawing/2014/main" id="{00000000-0008-0000-0000-00006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02" name="Immagine 8001" descr="http://demaco.consob/ArchiflowWeb/images/indicator.gif">
          <a:extLst>
            <a:ext uri="{FF2B5EF4-FFF2-40B4-BE49-F238E27FC236}">
              <a16:creationId xmlns:a16="http://schemas.microsoft.com/office/drawing/2014/main" id="{00000000-0008-0000-0000-00007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03" name="Immagine 8002" descr="http://demaco.consob/ArchiflowWeb/images/indicator.gif">
          <a:extLst>
            <a:ext uri="{FF2B5EF4-FFF2-40B4-BE49-F238E27FC236}">
              <a16:creationId xmlns:a16="http://schemas.microsoft.com/office/drawing/2014/main" id="{00000000-0008-0000-0000-00007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04" name="Immagine 8003" descr="http://demaco.consob/ArchiflowWeb/images/indicator.gif">
          <a:extLst>
            <a:ext uri="{FF2B5EF4-FFF2-40B4-BE49-F238E27FC236}">
              <a16:creationId xmlns:a16="http://schemas.microsoft.com/office/drawing/2014/main" id="{00000000-0008-0000-0000-00007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05" name="Immagine 8004" descr="http://demaco.consob/ArchiflowWeb/images/indicator.gif">
          <a:extLst>
            <a:ext uri="{FF2B5EF4-FFF2-40B4-BE49-F238E27FC236}">
              <a16:creationId xmlns:a16="http://schemas.microsoft.com/office/drawing/2014/main" id="{00000000-0008-0000-0000-00007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06" name="Immagine 8005" descr="http://demaco.consob/ArchiflowWeb/images/indicator.gif">
          <a:extLst>
            <a:ext uri="{FF2B5EF4-FFF2-40B4-BE49-F238E27FC236}">
              <a16:creationId xmlns:a16="http://schemas.microsoft.com/office/drawing/2014/main" id="{00000000-0008-0000-0000-00007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07" name="Immagine 8006" descr="http://demaco.consob/ArchiflowWeb/images/indicator.gif">
          <a:extLst>
            <a:ext uri="{FF2B5EF4-FFF2-40B4-BE49-F238E27FC236}">
              <a16:creationId xmlns:a16="http://schemas.microsoft.com/office/drawing/2014/main" id="{00000000-0008-0000-0000-00007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08" name="Immagine 8007" descr="http://demaco.consob/ArchiflowWeb/images/indicator.gif">
          <a:extLst>
            <a:ext uri="{FF2B5EF4-FFF2-40B4-BE49-F238E27FC236}">
              <a16:creationId xmlns:a16="http://schemas.microsoft.com/office/drawing/2014/main" id="{00000000-0008-0000-0000-00007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09" name="Immagine 8008" descr="http://demaco.consob/ArchiflowWeb/images/indicator.gif">
          <a:extLst>
            <a:ext uri="{FF2B5EF4-FFF2-40B4-BE49-F238E27FC236}">
              <a16:creationId xmlns:a16="http://schemas.microsoft.com/office/drawing/2014/main" id="{00000000-0008-0000-0000-00007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10" name="Immagine 8009" descr="http://demaco.consob/ArchiflowWeb/images/indicator.gif">
          <a:extLst>
            <a:ext uri="{FF2B5EF4-FFF2-40B4-BE49-F238E27FC236}">
              <a16:creationId xmlns:a16="http://schemas.microsoft.com/office/drawing/2014/main" id="{00000000-0008-0000-0000-00007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11" name="Immagine 8010" descr="http://demaco.consob/ArchiflowWeb/images/indicator.gif">
          <a:extLst>
            <a:ext uri="{FF2B5EF4-FFF2-40B4-BE49-F238E27FC236}">
              <a16:creationId xmlns:a16="http://schemas.microsoft.com/office/drawing/2014/main" id="{00000000-0008-0000-0000-00007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12" name="Immagine 8011" descr="http://demaco.consob/ArchiflowWeb/images/indicator.gif">
          <a:extLst>
            <a:ext uri="{FF2B5EF4-FFF2-40B4-BE49-F238E27FC236}">
              <a16:creationId xmlns:a16="http://schemas.microsoft.com/office/drawing/2014/main" id="{00000000-0008-0000-0000-00007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13" name="Immagine 8012" descr="http://demaco.consob/ArchiflowWeb/images/indicator.gif">
          <a:extLst>
            <a:ext uri="{FF2B5EF4-FFF2-40B4-BE49-F238E27FC236}">
              <a16:creationId xmlns:a16="http://schemas.microsoft.com/office/drawing/2014/main" id="{00000000-0008-0000-0000-00007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14" name="Immagine 8013" descr="http://demaco.consob/ArchiflowWeb/images/indicator.gif">
          <a:extLst>
            <a:ext uri="{FF2B5EF4-FFF2-40B4-BE49-F238E27FC236}">
              <a16:creationId xmlns:a16="http://schemas.microsoft.com/office/drawing/2014/main" id="{00000000-0008-0000-0000-00007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15" name="Immagine 8014" descr="http://demaco.consob/ArchiflowWeb/images/indicator.gif">
          <a:extLst>
            <a:ext uri="{FF2B5EF4-FFF2-40B4-BE49-F238E27FC236}">
              <a16:creationId xmlns:a16="http://schemas.microsoft.com/office/drawing/2014/main" id="{00000000-0008-0000-0000-00007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16" name="Immagine 8015" descr="http://demaco.consob/ArchiflowWeb/images/indicator.gif">
          <a:extLst>
            <a:ext uri="{FF2B5EF4-FFF2-40B4-BE49-F238E27FC236}">
              <a16:creationId xmlns:a16="http://schemas.microsoft.com/office/drawing/2014/main" id="{00000000-0008-0000-0000-00007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17" name="Immagine 8016" descr="http://demaco.consob/ArchiflowWeb/images/indicator.gif">
          <a:extLst>
            <a:ext uri="{FF2B5EF4-FFF2-40B4-BE49-F238E27FC236}">
              <a16:creationId xmlns:a16="http://schemas.microsoft.com/office/drawing/2014/main" id="{00000000-0008-0000-0000-00007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18" name="Immagine 8017" descr="http://demaco.consob/ArchiflowWeb/images/indicator.gif">
          <a:extLst>
            <a:ext uri="{FF2B5EF4-FFF2-40B4-BE49-F238E27FC236}">
              <a16:creationId xmlns:a16="http://schemas.microsoft.com/office/drawing/2014/main" id="{00000000-0008-0000-0000-00008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19" name="Immagine 8018" descr="http://demaco.consob/ArchiflowWeb/images/indicator.gif">
          <a:extLst>
            <a:ext uri="{FF2B5EF4-FFF2-40B4-BE49-F238E27FC236}">
              <a16:creationId xmlns:a16="http://schemas.microsoft.com/office/drawing/2014/main" id="{00000000-0008-0000-0000-00008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20" name="Immagine 8019" descr="http://demaco.consob/ArchiflowWeb/images/indicator.gif">
          <a:extLst>
            <a:ext uri="{FF2B5EF4-FFF2-40B4-BE49-F238E27FC236}">
              <a16:creationId xmlns:a16="http://schemas.microsoft.com/office/drawing/2014/main" id="{00000000-0008-0000-0000-00008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21" name="Immagine 8020" descr="http://demaco.consob/ArchiflowWeb/images/indicator.gif">
          <a:extLst>
            <a:ext uri="{FF2B5EF4-FFF2-40B4-BE49-F238E27FC236}">
              <a16:creationId xmlns:a16="http://schemas.microsoft.com/office/drawing/2014/main" id="{00000000-0008-0000-0000-00008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22" name="Immagine 8021" descr="http://demaco.consob/ArchiflowWeb/images/indicator.gif">
          <a:extLst>
            <a:ext uri="{FF2B5EF4-FFF2-40B4-BE49-F238E27FC236}">
              <a16:creationId xmlns:a16="http://schemas.microsoft.com/office/drawing/2014/main" id="{00000000-0008-0000-0000-00008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23" name="Immagine 8022" descr="http://demaco.consob/ArchiflowWeb/images/indicator.gif">
          <a:extLst>
            <a:ext uri="{FF2B5EF4-FFF2-40B4-BE49-F238E27FC236}">
              <a16:creationId xmlns:a16="http://schemas.microsoft.com/office/drawing/2014/main" id="{00000000-0008-0000-0000-00008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24" name="Immagine 8023" descr="http://demaco.consob/ArchiflowWeb/images/indicator.gif">
          <a:extLst>
            <a:ext uri="{FF2B5EF4-FFF2-40B4-BE49-F238E27FC236}">
              <a16:creationId xmlns:a16="http://schemas.microsoft.com/office/drawing/2014/main" id="{00000000-0008-0000-0000-00008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25" name="Immagine 8024" descr="http://demaco.consob/ArchiflowWeb/images/indicator.gif">
          <a:extLst>
            <a:ext uri="{FF2B5EF4-FFF2-40B4-BE49-F238E27FC236}">
              <a16:creationId xmlns:a16="http://schemas.microsoft.com/office/drawing/2014/main" id="{00000000-0008-0000-0000-00008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26" name="Immagine 8025" descr="http://demaco.consob/ArchiflowWeb/images/indicator.gif">
          <a:extLst>
            <a:ext uri="{FF2B5EF4-FFF2-40B4-BE49-F238E27FC236}">
              <a16:creationId xmlns:a16="http://schemas.microsoft.com/office/drawing/2014/main" id="{00000000-0008-0000-0000-00008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27" name="Immagine 8026" descr="http://demaco.consob/ArchiflowWeb/images/indicator.gif">
          <a:extLst>
            <a:ext uri="{FF2B5EF4-FFF2-40B4-BE49-F238E27FC236}">
              <a16:creationId xmlns:a16="http://schemas.microsoft.com/office/drawing/2014/main" id="{00000000-0008-0000-0000-00008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28" name="Immagine 8027" descr="http://demaco.consob/ArchiflowWeb/images/indicator.gif">
          <a:extLst>
            <a:ext uri="{FF2B5EF4-FFF2-40B4-BE49-F238E27FC236}">
              <a16:creationId xmlns:a16="http://schemas.microsoft.com/office/drawing/2014/main" id="{00000000-0008-0000-0000-00008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29" name="Immagine 8028" descr="http://demaco.consob/ArchiflowWeb/images/indicator.gif">
          <a:extLst>
            <a:ext uri="{FF2B5EF4-FFF2-40B4-BE49-F238E27FC236}">
              <a16:creationId xmlns:a16="http://schemas.microsoft.com/office/drawing/2014/main" id="{00000000-0008-0000-0000-00008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30" name="Immagine 8029" descr="http://demaco.consob/ArchiflowWeb/images/indicator.gif">
          <a:extLst>
            <a:ext uri="{FF2B5EF4-FFF2-40B4-BE49-F238E27FC236}">
              <a16:creationId xmlns:a16="http://schemas.microsoft.com/office/drawing/2014/main" id="{00000000-0008-0000-0000-00008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31" name="Immagine 8030" descr="http://demaco.consob/ArchiflowWeb/images/indicator.gif">
          <a:extLst>
            <a:ext uri="{FF2B5EF4-FFF2-40B4-BE49-F238E27FC236}">
              <a16:creationId xmlns:a16="http://schemas.microsoft.com/office/drawing/2014/main" id="{00000000-0008-0000-0000-00008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32" name="Immagine 8031" descr="http://demaco.consob/ArchiflowWeb/images/indicator.gif">
          <a:extLst>
            <a:ext uri="{FF2B5EF4-FFF2-40B4-BE49-F238E27FC236}">
              <a16:creationId xmlns:a16="http://schemas.microsoft.com/office/drawing/2014/main" id="{00000000-0008-0000-0000-00008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33" name="Immagine 8032" descr="http://demaco.consob/ArchiflowWeb/images/indicator.gif">
          <a:extLst>
            <a:ext uri="{FF2B5EF4-FFF2-40B4-BE49-F238E27FC236}">
              <a16:creationId xmlns:a16="http://schemas.microsoft.com/office/drawing/2014/main" id="{00000000-0008-0000-0000-00008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34" name="Immagine 8033" descr="http://demaco.consob/ArchiflowWeb/images/indicator.gif">
          <a:extLst>
            <a:ext uri="{FF2B5EF4-FFF2-40B4-BE49-F238E27FC236}">
              <a16:creationId xmlns:a16="http://schemas.microsoft.com/office/drawing/2014/main" id="{00000000-0008-0000-0000-00009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35" name="Immagine 8034" descr="http://demaco.consob/ArchiflowWeb/images/indicator.gif">
          <a:extLst>
            <a:ext uri="{FF2B5EF4-FFF2-40B4-BE49-F238E27FC236}">
              <a16:creationId xmlns:a16="http://schemas.microsoft.com/office/drawing/2014/main" id="{00000000-0008-0000-0000-00009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36" name="Immagine 8035" descr="http://demaco.consob/ArchiflowWeb/images/indicator.gif">
          <a:extLst>
            <a:ext uri="{FF2B5EF4-FFF2-40B4-BE49-F238E27FC236}">
              <a16:creationId xmlns:a16="http://schemas.microsoft.com/office/drawing/2014/main" id="{00000000-0008-0000-0000-00009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37" name="Immagine 8036" descr="http://demaco.consob/ArchiflowWeb/images/indicator.gif">
          <a:extLst>
            <a:ext uri="{FF2B5EF4-FFF2-40B4-BE49-F238E27FC236}">
              <a16:creationId xmlns:a16="http://schemas.microsoft.com/office/drawing/2014/main" id="{00000000-0008-0000-0000-00009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38" name="Immagine 8037" descr="http://demaco.consob/ArchiflowWeb/images/indicator.gif">
          <a:extLst>
            <a:ext uri="{FF2B5EF4-FFF2-40B4-BE49-F238E27FC236}">
              <a16:creationId xmlns:a16="http://schemas.microsoft.com/office/drawing/2014/main" id="{00000000-0008-0000-0000-00009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39" name="Immagine 8038" descr="http://demaco.consob/ArchiflowWeb/images/indicator.gif">
          <a:extLst>
            <a:ext uri="{FF2B5EF4-FFF2-40B4-BE49-F238E27FC236}">
              <a16:creationId xmlns:a16="http://schemas.microsoft.com/office/drawing/2014/main" id="{00000000-0008-0000-0000-00009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40" name="Immagine 8039" descr="http://demaco.consob/ArchiflowWeb/images/indicator.gif">
          <a:extLst>
            <a:ext uri="{FF2B5EF4-FFF2-40B4-BE49-F238E27FC236}">
              <a16:creationId xmlns:a16="http://schemas.microsoft.com/office/drawing/2014/main" id="{00000000-0008-0000-0000-00009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41" name="Immagine 8040" descr="http://demaco.consob/ArchiflowWeb/images/indicator.gif">
          <a:extLst>
            <a:ext uri="{FF2B5EF4-FFF2-40B4-BE49-F238E27FC236}">
              <a16:creationId xmlns:a16="http://schemas.microsoft.com/office/drawing/2014/main" id="{00000000-0008-0000-0000-00009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42" name="Immagine 8041" descr="http://demaco.consob/ArchiflowWeb/images/indicator.gif">
          <a:extLst>
            <a:ext uri="{FF2B5EF4-FFF2-40B4-BE49-F238E27FC236}">
              <a16:creationId xmlns:a16="http://schemas.microsoft.com/office/drawing/2014/main" id="{00000000-0008-0000-0000-00009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43" name="Immagine 8042" descr="http://demaco.consob/ArchiflowWeb/images/indicator.gif">
          <a:extLst>
            <a:ext uri="{FF2B5EF4-FFF2-40B4-BE49-F238E27FC236}">
              <a16:creationId xmlns:a16="http://schemas.microsoft.com/office/drawing/2014/main" id="{00000000-0008-0000-0000-00009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44" name="Immagine 8043" descr="http://demaco.consob/ArchiflowWeb/images/indicator.gif">
          <a:extLst>
            <a:ext uri="{FF2B5EF4-FFF2-40B4-BE49-F238E27FC236}">
              <a16:creationId xmlns:a16="http://schemas.microsoft.com/office/drawing/2014/main" id="{00000000-0008-0000-0000-00009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45" name="Immagine 8044" descr="http://demaco.consob/ArchiflowWeb/images/indicator.gif">
          <a:extLst>
            <a:ext uri="{FF2B5EF4-FFF2-40B4-BE49-F238E27FC236}">
              <a16:creationId xmlns:a16="http://schemas.microsoft.com/office/drawing/2014/main" id="{00000000-0008-0000-0000-00009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46" name="Immagine 8045" descr="http://demaco.consob/ArchiflowWeb/images/indicator.gif">
          <a:extLst>
            <a:ext uri="{FF2B5EF4-FFF2-40B4-BE49-F238E27FC236}">
              <a16:creationId xmlns:a16="http://schemas.microsoft.com/office/drawing/2014/main" id="{00000000-0008-0000-0000-00009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47" name="Immagine 8046" descr="http://demaco.consob/ArchiflowWeb/images/indicator.gif">
          <a:extLst>
            <a:ext uri="{FF2B5EF4-FFF2-40B4-BE49-F238E27FC236}">
              <a16:creationId xmlns:a16="http://schemas.microsoft.com/office/drawing/2014/main" id="{00000000-0008-0000-0000-00009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48" name="Immagine 8047" descr="http://demaco.consob/ArchiflowWeb/images/indicator.gif">
          <a:extLst>
            <a:ext uri="{FF2B5EF4-FFF2-40B4-BE49-F238E27FC236}">
              <a16:creationId xmlns:a16="http://schemas.microsoft.com/office/drawing/2014/main" id="{00000000-0008-0000-0000-00009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49" name="Immagine 8048" descr="http://demaco.consob/ArchiflowWeb/images/indicator.gif">
          <a:extLst>
            <a:ext uri="{FF2B5EF4-FFF2-40B4-BE49-F238E27FC236}">
              <a16:creationId xmlns:a16="http://schemas.microsoft.com/office/drawing/2014/main" id="{00000000-0008-0000-0000-00009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50" name="Immagine 8049" descr="http://demaco.consob/ArchiflowWeb/images/indicator.gif">
          <a:extLst>
            <a:ext uri="{FF2B5EF4-FFF2-40B4-BE49-F238E27FC236}">
              <a16:creationId xmlns:a16="http://schemas.microsoft.com/office/drawing/2014/main" id="{00000000-0008-0000-0000-0000A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51" name="Immagine 8050" descr="http://demaco.consob/ArchiflowWeb/images/indicator.gif">
          <a:extLst>
            <a:ext uri="{FF2B5EF4-FFF2-40B4-BE49-F238E27FC236}">
              <a16:creationId xmlns:a16="http://schemas.microsoft.com/office/drawing/2014/main" id="{00000000-0008-0000-0000-0000A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52" name="Immagine 8051" descr="http://demaco.consob/ArchiflowWeb/images/indicator.gif">
          <a:extLst>
            <a:ext uri="{FF2B5EF4-FFF2-40B4-BE49-F238E27FC236}">
              <a16:creationId xmlns:a16="http://schemas.microsoft.com/office/drawing/2014/main" id="{00000000-0008-0000-0000-0000A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53" name="Immagine 8052" descr="http://demaco.consob/ArchiflowWeb/images/indicator.gif">
          <a:extLst>
            <a:ext uri="{FF2B5EF4-FFF2-40B4-BE49-F238E27FC236}">
              <a16:creationId xmlns:a16="http://schemas.microsoft.com/office/drawing/2014/main" id="{00000000-0008-0000-0000-0000A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54" name="Immagine 8053" descr="http://demaco.consob/ArchiflowWeb/images/indicator.gif">
          <a:extLst>
            <a:ext uri="{FF2B5EF4-FFF2-40B4-BE49-F238E27FC236}">
              <a16:creationId xmlns:a16="http://schemas.microsoft.com/office/drawing/2014/main" id="{00000000-0008-0000-0000-0000A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55" name="Immagine 8054" descr="http://demaco.consob/ArchiflowWeb/images/indicator.gif">
          <a:extLst>
            <a:ext uri="{FF2B5EF4-FFF2-40B4-BE49-F238E27FC236}">
              <a16:creationId xmlns:a16="http://schemas.microsoft.com/office/drawing/2014/main" id="{00000000-0008-0000-0000-0000A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56" name="Immagine 8055" descr="http://demaco.consob/ArchiflowWeb/images/indicator.gif">
          <a:extLst>
            <a:ext uri="{FF2B5EF4-FFF2-40B4-BE49-F238E27FC236}">
              <a16:creationId xmlns:a16="http://schemas.microsoft.com/office/drawing/2014/main" id="{00000000-0008-0000-0000-0000A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57" name="Immagine 8056" descr="http://demaco.consob/ArchiflowWeb/images/indicator.gif">
          <a:extLst>
            <a:ext uri="{FF2B5EF4-FFF2-40B4-BE49-F238E27FC236}">
              <a16:creationId xmlns:a16="http://schemas.microsoft.com/office/drawing/2014/main" id="{00000000-0008-0000-0000-0000A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509</xdr:row>
      <xdr:rowOff>0</xdr:rowOff>
    </xdr:from>
    <xdr:to>
      <xdr:col>11</xdr:col>
      <xdr:colOff>152400</xdr:colOff>
      <xdr:row>509</xdr:row>
      <xdr:rowOff>152400</xdr:rowOff>
    </xdr:to>
    <xdr:pic>
      <xdr:nvPicPr>
        <xdr:cNvPr id="8058" name="Immagine 8057" descr="http://demaco.consob/ArchiflowWeb/images/indicator.gif">
          <a:extLst>
            <a:ext uri="{FF2B5EF4-FFF2-40B4-BE49-F238E27FC236}">
              <a16:creationId xmlns:a16="http://schemas.microsoft.com/office/drawing/2014/main" id="{00000000-0008-0000-0000-0000A8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509</xdr:row>
      <xdr:rowOff>0</xdr:rowOff>
    </xdr:from>
    <xdr:ext cx="152400" cy="152400"/>
    <xdr:pic>
      <xdr:nvPicPr>
        <xdr:cNvPr id="8059" name="Immagine 8058" descr="http://demaco.consob/ArchiflowWeb/images/indicator.gif">
          <a:extLst>
            <a:ext uri="{FF2B5EF4-FFF2-40B4-BE49-F238E27FC236}">
              <a16:creationId xmlns:a16="http://schemas.microsoft.com/office/drawing/2014/main" id="{00000000-0008-0000-0000-0000A9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60" name="Immagine 8059" descr="http://demaco.consob/ArchiflowWeb/images/indicator.gif">
          <a:extLst>
            <a:ext uri="{FF2B5EF4-FFF2-40B4-BE49-F238E27FC236}">
              <a16:creationId xmlns:a16="http://schemas.microsoft.com/office/drawing/2014/main" id="{00000000-0008-0000-0000-0000AA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61" name="Immagine 8060" descr="http://demaco.consob/ArchiflowWeb/images/indicator.gif">
          <a:extLst>
            <a:ext uri="{FF2B5EF4-FFF2-40B4-BE49-F238E27FC236}">
              <a16:creationId xmlns:a16="http://schemas.microsoft.com/office/drawing/2014/main" id="{00000000-0008-0000-0000-0000AB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62" name="Immagine 8061" descr="http://demaco.consob/ArchiflowWeb/images/indicator.gif">
          <a:extLst>
            <a:ext uri="{FF2B5EF4-FFF2-40B4-BE49-F238E27FC236}">
              <a16:creationId xmlns:a16="http://schemas.microsoft.com/office/drawing/2014/main" id="{00000000-0008-0000-0000-0000AC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63" name="Immagine 8062" descr="http://demaco.consob/ArchiflowWeb/images/indicator.gif">
          <a:extLst>
            <a:ext uri="{FF2B5EF4-FFF2-40B4-BE49-F238E27FC236}">
              <a16:creationId xmlns:a16="http://schemas.microsoft.com/office/drawing/2014/main" id="{00000000-0008-0000-0000-0000AD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64" name="Immagine 8063" descr="http://demaco.consob/ArchiflowWeb/images/indicator.gif">
          <a:extLst>
            <a:ext uri="{FF2B5EF4-FFF2-40B4-BE49-F238E27FC236}">
              <a16:creationId xmlns:a16="http://schemas.microsoft.com/office/drawing/2014/main" id="{00000000-0008-0000-0000-0000A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65" name="Immagine 8064" descr="http://demaco.consob/ArchiflowWeb/images/indicator.gif">
          <a:extLst>
            <a:ext uri="{FF2B5EF4-FFF2-40B4-BE49-F238E27FC236}">
              <a16:creationId xmlns:a16="http://schemas.microsoft.com/office/drawing/2014/main" id="{00000000-0008-0000-0000-0000A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66" name="Immagine 8065" descr="http://demaco.consob/ArchiflowWeb/images/indicator.gif">
          <a:extLst>
            <a:ext uri="{FF2B5EF4-FFF2-40B4-BE49-F238E27FC236}">
              <a16:creationId xmlns:a16="http://schemas.microsoft.com/office/drawing/2014/main" id="{00000000-0008-0000-0000-0000B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67" name="Immagine 8066" descr="http://demaco.consob/ArchiflowWeb/images/indicator.gif">
          <a:extLst>
            <a:ext uri="{FF2B5EF4-FFF2-40B4-BE49-F238E27FC236}">
              <a16:creationId xmlns:a16="http://schemas.microsoft.com/office/drawing/2014/main" id="{00000000-0008-0000-0000-0000B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68" name="Immagine 8067" descr="http://demaco.consob/ArchiflowWeb/images/indicator.gif">
          <a:extLst>
            <a:ext uri="{FF2B5EF4-FFF2-40B4-BE49-F238E27FC236}">
              <a16:creationId xmlns:a16="http://schemas.microsoft.com/office/drawing/2014/main" id="{00000000-0008-0000-0000-0000B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69" name="Immagine 8068" descr="http://demaco.consob/ArchiflowWeb/images/indicator.gif">
          <a:extLst>
            <a:ext uri="{FF2B5EF4-FFF2-40B4-BE49-F238E27FC236}">
              <a16:creationId xmlns:a16="http://schemas.microsoft.com/office/drawing/2014/main" id="{00000000-0008-0000-0000-0000B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70" name="Immagine 8069" descr="http://demaco.consob/ArchiflowWeb/images/indicator.gif">
          <a:extLst>
            <a:ext uri="{FF2B5EF4-FFF2-40B4-BE49-F238E27FC236}">
              <a16:creationId xmlns:a16="http://schemas.microsoft.com/office/drawing/2014/main" id="{00000000-0008-0000-0000-0000B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71" name="Immagine 8070" descr="http://demaco.consob/ArchiflowWeb/images/indicator.gif">
          <a:extLst>
            <a:ext uri="{FF2B5EF4-FFF2-40B4-BE49-F238E27FC236}">
              <a16:creationId xmlns:a16="http://schemas.microsoft.com/office/drawing/2014/main" id="{00000000-0008-0000-0000-0000B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72" name="Immagine 8071" descr="http://demaco.consob/ArchiflowWeb/images/indicator.gif">
          <a:extLst>
            <a:ext uri="{FF2B5EF4-FFF2-40B4-BE49-F238E27FC236}">
              <a16:creationId xmlns:a16="http://schemas.microsoft.com/office/drawing/2014/main" id="{00000000-0008-0000-0000-0000B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73" name="Immagine 8072" descr="http://demaco.consob/ArchiflowWeb/images/indicator.gif">
          <a:extLst>
            <a:ext uri="{FF2B5EF4-FFF2-40B4-BE49-F238E27FC236}">
              <a16:creationId xmlns:a16="http://schemas.microsoft.com/office/drawing/2014/main" id="{00000000-0008-0000-0000-0000B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74" name="Immagine 8073" descr="http://demaco.consob/ArchiflowWeb/images/indicator.gif">
          <a:extLst>
            <a:ext uri="{FF2B5EF4-FFF2-40B4-BE49-F238E27FC236}">
              <a16:creationId xmlns:a16="http://schemas.microsoft.com/office/drawing/2014/main" id="{00000000-0008-0000-0000-0000B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75" name="Immagine 8074" descr="http://demaco.consob/ArchiflowWeb/images/indicator.gif">
          <a:extLst>
            <a:ext uri="{FF2B5EF4-FFF2-40B4-BE49-F238E27FC236}">
              <a16:creationId xmlns:a16="http://schemas.microsoft.com/office/drawing/2014/main" id="{00000000-0008-0000-0000-0000B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76" name="Immagine 8075" descr="http://demaco.consob/ArchiflowWeb/images/indicator.gif">
          <a:extLst>
            <a:ext uri="{FF2B5EF4-FFF2-40B4-BE49-F238E27FC236}">
              <a16:creationId xmlns:a16="http://schemas.microsoft.com/office/drawing/2014/main" id="{00000000-0008-0000-0000-0000B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77" name="Immagine 8076" descr="http://demaco.consob/ArchiflowWeb/images/indicator.gif">
          <a:extLst>
            <a:ext uri="{FF2B5EF4-FFF2-40B4-BE49-F238E27FC236}">
              <a16:creationId xmlns:a16="http://schemas.microsoft.com/office/drawing/2014/main" id="{00000000-0008-0000-0000-0000B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78" name="Immagine 8077" descr="http://demaco.consob/ArchiflowWeb/images/indicator.gif">
          <a:extLst>
            <a:ext uri="{FF2B5EF4-FFF2-40B4-BE49-F238E27FC236}">
              <a16:creationId xmlns:a16="http://schemas.microsoft.com/office/drawing/2014/main" id="{00000000-0008-0000-0000-0000B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79" name="Immagine 8078" descr="http://demaco.consob/ArchiflowWeb/images/indicator.gif">
          <a:extLst>
            <a:ext uri="{FF2B5EF4-FFF2-40B4-BE49-F238E27FC236}">
              <a16:creationId xmlns:a16="http://schemas.microsoft.com/office/drawing/2014/main" id="{00000000-0008-0000-0000-0000B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80" name="Immagine 8079" descr="http://demaco.consob/ArchiflowWeb/images/indicator.gif">
          <a:extLst>
            <a:ext uri="{FF2B5EF4-FFF2-40B4-BE49-F238E27FC236}">
              <a16:creationId xmlns:a16="http://schemas.microsoft.com/office/drawing/2014/main" id="{00000000-0008-0000-0000-0000B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81" name="Immagine 8080" descr="http://demaco.consob/ArchiflowWeb/images/indicator.gif">
          <a:extLst>
            <a:ext uri="{FF2B5EF4-FFF2-40B4-BE49-F238E27FC236}">
              <a16:creationId xmlns:a16="http://schemas.microsoft.com/office/drawing/2014/main" id="{00000000-0008-0000-0000-0000B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82" name="Immagine 8081" descr="http://demaco.consob/ArchiflowWeb/images/indicator.gif">
          <a:extLst>
            <a:ext uri="{FF2B5EF4-FFF2-40B4-BE49-F238E27FC236}">
              <a16:creationId xmlns:a16="http://schemas.microsoft.com/office/drawing/2014/main" id="{00000000-0008-0000-0000-0000C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83" name="Immagine 8082" descr="http://demaco.consob/ArchiflowWeb/images/indicator.gif">
          <a:extLst>
            <a:ext uri="{FF2B5EF4-FFF2-40B4-BE49-F238E27FC236}">
              <a16:creationId xmlns:a16="http://schemas.microsoft.com/office/drawing/2014/main" id="{00000000-0008-0000-0000-0000C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84" name="Immagine 8083" descr="http://demaco.consob/ArchiflowWeb/images/indicator.gif">
          <a:extLst>
            <a:ext uri="{FF2B5EF4-FFF2-40B4-BE49-F238E27FC236}">
              <a16:creationId xmlns:a16="http://schemas.microsoft.com/office/drawing/2014/main" id="{00000000-0008-0000-0000-0000C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85" name="Immagine 8084" descr="http://demaco.consob/ArchiflowWeb/images/indicator.gif">
          <a:extLst>
            <a:ext uri="{FF2B5EF4-FFF2-40B4-BE49-F238E27FC236}">
              <a16:creationId xmlns:a16="http://schemas.microsoft.com/office/drawing/2014/main" id="{00000000-0008-0000-0000-0000C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86" name="Immagine 8085" descr="http://demaco.consob/ArchiflowWeb/images/indicator.gif">
          <a:extLst>
            <a:ext uri="{FF2B5EF4-FFF2-40B4-BE49-F238E27FC236}">
              <a16:creationId xmlns:a16="http://schemas.microsoft.com/office/drawing/2014/main" id="{00000000-0008-0000-0000-0000C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87" name="Immagine 8086" descr="http://demaco.consob/ArchiflowWeb/images/indicator.gif">
          <a:extLst>
            <a:ext uri="{FF2B5EF4-FFF2-40B4-BE49-F238E27FC236}">
              <a16:creationId xmlns:a16="http://schemas.microsoft.com/office/drawing/2014/main" id="{00000000-0008-0000-0000-0000C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88" name="Immagine 8087" descr="http://demaco.consob/ArchiflowWeb/images/indicator.gif">
          <a:extLst>
            <a:ext uri="{FF2B5EF4-FFF2-40B4-BE49-F238E27FC236}">
              <a16:creationId xmlns:a16="http://schemas.microsoft.com/office/drawing/2014/main" id="{00000000-0008-0000-0000-0000C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89" name="Immagine 8088" descr="http://demaco.consob/ArchiflowWeb/images/indicator.gif">
          <a:extLst>
            <a:ext uri="{FF2B5EF4-FFF2-40B4-BE49-F238E27FC236}">
              <a16:creationId xmlns:a16="http://schemas.microsoft.com/office/drawing/2014/main" id="{00000000-0008-0000-0000-0000C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90" name="Immagine 8089" descr="http://demaco.consob/ArchiflowWeb/images/indicator.gif">
          <a:extLst>
            <a:ext uri="{FF2B5EF4-FFF2-40B4-BE49-F238E27FC236}">
              <a16:creationId xmlns:a16="http://schemas.microsoft.com/office/drawing/2014/main" id="{00000000-0008-0000-0000-0000C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91" name="Immagine 8090" descr="http://demaco.consob/ArchiflowWeb/images/indicator.gif">
          <a:extLst>
            <a:ext uri="{FF2B5EF4-FFF2-40B4-BE49-F238E27FC236}">
              <a16:creationId xmlns:a16="http://schemas.microsoft.com/office/drawing/2014/main" id="{00000000-0008-0000-0000-0000C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92" name="Immagine 8091" descr="http://demaco.consob/ArchiflowWeb/images/indicator.gif">
          <a:extLst>
            <a:ext uri="{FF2B5EF4-FFF2-40B4-BE49-F238E27FC236}">
              <a16:creationId xmlns:a16="http://schemas.microsoft.com/office/drawing/2014/main" id="{00000000-0008-0000-0000-0000C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93" name="Immagine 8092" descr="http://demaco.consob/ArchiflowWeb/images/indicator.gif">
          <a:extLst>
            <a:ext uri="{FF2B5EF4-FFF2-40B4-BE49-F238E27FC236}">
              <a16:creationId xmlns:a16="http://schemas.microsoft.com/office/drawing/2014/main" id="{00000000-0008-0000-0000-0000C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94" name="Immagine 8093" descr="http://demaco.consob/ArchiflowWeb/images/indicator.gif">
          <a:extLst>
            <a:ext uri="{FF2B5EF4-FFF2-40B4-BE49-F238E27FC236}">
              <a16:creationId xmlns:a16="http://schemas.microsoft.com/office/drawing/2014/main" id="{00000000-0008-0000-0000-0000C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95" name="Immagine 8094" descr="http://demaco.consob/ArchiflowWeb/images/indicator.gif">
          <a:extLst>
            <a:ext uri="{FF2B5EF4-FFF2-40B4-BE49-F238E27FC236}">
              <a16:creationId xmlns:a16="http://schemas.microsoft.com/office/drawing/2014/main" id="{00000000-0008-0000-0000-0000C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96" name="Immagine 8095" descr="http://demaco.consob/ArchiflowWeb/images/indicator.gif">
          <a:extLst>
            <a:ext uri="{FF2B5EF4-FFF2-40B4-BE49-F238E27FC236}">
              <a16:creationId xmlns:a16="http://schemas.microsoft.com/office/drawing/2014/main" id="{00000000-0008-0000-0000-0000C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97" name="Immagine 8096" descr="http://demaco.consob/ArchiflowWeb/images/indicator.gif">
          <a:extLst>
            <a:ext uri="{FF2B5EF4-FFF2-40B4-BE49-F238E27FC236}">
              <a16:creationId xmlns:a16="http://schemas.microsoft.com/office/drawing/2014/main" id="{00000000-0008-0000-0000-0000C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098" name="Immagine 8097" descr="http://demaco.consob/ArchiflowWeb/images/indicator.gif">
          <a:extLst>
            <a:ext uri="{FF2B5EF4-FFF2-40B4-BE49-F238E27FC236}">
              <a16:creationId xmlns:a16="http://schemas.microsoft.com/office/drawing/2014/main" id="{00000000-0008-0000-0000-0000D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099" name="Immagine 8098" descr="http://demaco.consob/ArchiflowWeb/images/indicator.gif">
          <a:extLst>
            <a:ext uri="{FF2B5EF4-FFF2-40B4-BE49-F238E27FC236}">
              <a16:creationId xmlns:a16="http://schemas.microsoft.com/office/drawing/2014/main" id="{00000000-0008-0000-0000-0000D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00" name="Immagine 8099" descr="http://demaco.consob/ArchiflowWeb/images/indicator.gif">
          <a:extLst>
            <a:ext uri="{FF2B5EF4-FFF2-40B4-BE49-F238E27FC236}">
              <a16:creationId xmlns:a16="http://schemas.microsoft.com/office/drawing/2014/main" id="{00000000-0008-0000-0000-0000D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01" name="Immagine 8100" descr="http://demaco.consob/ArchiflowWeb/images/indicator.gif">
          <a:extLst>
            <a:ext uri="{FF2B5EF4-FFF2-40B4-BE49-F238E27FC236}">
              <a16:creationId xmlns:a16="http://schemas.microsoft.com/office/drawing/2014/main" id="{00000000-0008-0000-0000-0000D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02" name="Immagine 8101" descr="http://demaco.consob/ArchiflowWeb/images/indicator.gif">
          <a:extLst>
            <a:ext uri="{FF2B5EF4-FFF2-40B4-BE49-F238E27FC236}">
              <a16:creationId xmlns:a16="http://schemas.microsoft.com/office/drawing/2014/main" id="{00000000-0008-0000-0000-0000D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03" name="Immagine 8102" descr="http://demaco.consob/ArchiflowWeb/images/indicator.gif">
          <a:extLst>
            <a:ext uri="{FF2B5EF4-FFF2-40B4-BE49-F238E27FC236}">
              <a16:creationId xmlns:a16="http://schemas.microsoft.com/office/drawing/2014/main" id="{00000000-0008-0000-0000-0000D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04" name="Immagine 8103" descr="http://demaco.consob/ArchiflowWeb/images/indicator.gif">
          <a:extLst>
            <a:ext uri="{FF2B5EF4-FFF2-40B4-BE49-F238E27FC236}">
              <a16:creationId xmlns:a16="http://schemas.microsoft.com/office/drawing/2014/main" id="{00000000-0008-0000-0000-0000D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05" name="Immagine 8104" descr="http://demaco.consob/ArchiflowWeb/images/indicator.gif">
          <a:extLst>
            <a:ext uri="{FF2B5EF4-FFF2-40B4-BE49-F238E27FC236}">
              <a16:creationId xmlns:a16="http://schemas.microsoft.com/office/drawing/2014/main" id="{00000000-0008-0000-0000-0000D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06" name="Immagine 8105" descr="http://demaco.consob/ArchiflowWeb/images/indicator.gif">
          <a:extLst>
            <a:ext uri="{FF2B5EF4-FFF2-40B4-BE49-F238E27FC236}">
              <a16:creationId xmlns:a16="http://schemas.microsoft.com/office/drawing/2014/main" id="{00000000-0008-0000-0000-0000D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07" name="Immagine 8106" descr="http://demaco.consob/ArchiflowWeb/images/indicator.gif">
          <a:extLst>
            <a:ext uri="{FF2B5EF4-FFF2-40B4-BE49-F238E27FC236}">
              <a16:creationId xmlns:a16="http://schemas.microsoft.com/office/drawing/2014/main" id="{00000000-0008-0000-0000-0000D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08" name="Immagine 8107" descr="http://demaco.consob/ArchiflowWeb/images/indicator.gif">
          <a:extLst>
            <a:ext uri="{FF2B5EF4-FFF2-40B4-BE49-F238E27FC236}">
              <a16:creationId xmlns:a16="http://schemas.microsoft.com/office/drawing/2014/main" id="{00000000-0008-0000-0000-0000D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09" name="Immagine 8108" descr="http://demaco.consob/ArchiflowWeb/images/indicator.gif">
          <a:extLst>
            <a:ext uri="{FF2B5EF4-FFF2-40B4-BE49-F238E27FC236}">
              <a16:creationId xmlns:a16="http://schemas.microsoft.com/office/drawing/2014/main" id="{00000000-0008-0000-0000-0000D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10" name="Immagine 8109" descr="http://demaco.consob/ArchiflowWeb/images/indicator.gif">
          <a:extLst>
            <a:ext uri="{FF2B5EF4-FFF2-40B4-BE49-F238E27FC236}">
              <a16:creationId xmlns:a16="http://schemas.microsoft.com/office/drawing/2014/main" id="{00000000-0008-0000-0000-0000D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11" name="Immagine 8110" descr="http://demaco.consob/ArchiflowWeb/images/indicator.gif">
          <a:extLst>
            <a:ext uri="{FF2B5EF4-FFF2-40B4-BE49-F238E27FC236}">
              <a16:creationId xmlns:a16="http://schemas.microsoft.com/office/drawing/2014/main" id="{00000000-0008-0000-0000-0000D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12" name="Immagine 8111" descr="http://demaco.consob/ArchiflowWeb/images/indicator.gif">
          <a:extLst>
            <a:ext uri="{FF2B5EF4-FFF2-40B4-BE49-F238E27FC236}">
              <a16:creationId xmlns:a16="http://schemas.microsoft.com/office/drawing/2014/main" id="{00000000-0008-0000-0000-0000D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13" name="Immagine 8112" descr="http://demaco.consob/ArchiflowWeb/images/indicator.gif">
          <a:extLst>
            <a:ext uri="{FF2B5EF4-FFF2-40B4-BE49-F238E27FC236}">
              <a16:creationId xmlns:a16="http://schemas.microsoft.com/office/drawing/2014/main" id="{00000000-0008-0000-0000-0000D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14" name="Immagine 8113" descr="http://demaco.consob/ArchiflowWeb/images/indicator.gif">
          <a:extLst>
            <a:ext uri="{FF2B5EF4-FFF2-40B4-BE49-F238E27FC236}">
              <a16:creationId xmlns:a16="http://schemas.microsoft.com/office/drawing/2014/main" id="{00000000-0008-0000-0000-0000E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15" name="Immagine 8114" descr="http://demaco.consob/ArchiflowWeb/images/indicator.gif">
          <a:extLst>
            <a:ext uri="{FF2B5EF4-FFF2-40B4-BE49-F238E27FC236}">
              <a16:creationId xmlns:a16="http://schemas.microsoft.com/office/drawing/2014/main" id="{00000000-0008-0000-0000-0000E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16" name="Immagine 8115" descr="http://demaco.consob/ArchiflowWeb/images/indicator.gif">
          <a:extLst>
            <a:ext uri="{FF2B5EF4-FFF2-40B4-BE49-F238E27FC236}">
              <a16:creationId xmlns:a16="http://schemas.microsoft.com/office/drawing/2014/main" id="{00000000-0008-0000-0000-0000E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17" name="Immagine 8116" descr="http://demaco.consob/ArchiflowWeb/images/indicator.gif">
          <a:extLst>
            <a:ext uri="{FF2B5EF4-FFF2-40B4-BE49-F238E27FC236}">
              <a16:creationId xmlns:a16="http://schemas.microsoft.com/office/drawing/2014/main" id="{00000000-0008-0000-0000-0000E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18" name="Immagine 8117" descr="http://demaco.consob/ArchiflowWeb/images/indicator.gif">
          <a:extLst>
            <a:ext uri="{FF2B5EF4-FFF2-40B4-BE49-F238E27FC236}">
              <a16:creationId xmlns:a16="http://schemas.microsoft.com/office/drawing/2014/main" id="{00000000-0008-0000-0000-0000E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19" name="Immagine 8118" descr="http://demaco.consob/ArchiflowWeb/images/indicator.gif">
          <a:extLst>
            <a:ext uri="{FF2B5EF4-FFF2-40B4-BE49-F238E27FC236}">
              <a16:creationId xmlns:a16="http://schemas.microsoft.com/office/drawing/2014/main" id="{00000000-0008-0000-0000-0000E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20" name="Immagine 8119" descr="http://demaco.consob/ArchiflowWeb/images/indicator.gif">
          <a:extLst>
            <a:ext uri="{FF2B5EF4-FFF2-40B4-BE49-F238E27FC236}">
              <a16:creationId xmlns:a16="http://schemas.microsoft.com/office/drawing/2014/main" id="{00000000-0008-0000-0000-0000E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21" name="Immagine 8120" descr="http://demaco.consob/ArchiflowWeb/images/indicator.gif">
          <a:extLst>
            <a:ext uri="{FF2B5EF4-FFF2-40B4-BE49-F238E27FC236}">
              <a16:creationId xmlns:a16="http://schemas.microsoft.com/office/drawing/2014/main" id="{00000000-0008-0000-0000-0000E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22" name="Immagine 8121" descr="http://demaco.consob/ArchiflowWeb/images/indicator.gif">
          <a:extLst>
            <a:ext uri="{FF2B5EF4-FFF2-40B4-BE49-F238E27FC236}">
              <a16:creationId xmlns:a16="http://schemas.microsoft.com/office/drawing/2014/main" id="{00000000-0008-0000-0000-0000E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23" name="Immagine 8122" descr="http://demaco.consob/ArchiflowWeb/images/indicator.gif">
          <a:extLst>
            <a:ext uri="{FF2B5EF4-FFF2-40B4-BE49-F238E27FC236}">
              <a16:creationId xmlns:a16="http://schemas.microsoft.com/office/drawing/2014/main" id="{00000000-0008-0000-0000-0000E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24" name="Immagine 8123" descr="http://demaco.consob/ArchiflowWeb/images/indicator.gif">
          <a:extLst>
            <a:ext uri="{FF2B5EF4-FFF2-40B4-BE49-F238E27FC236}">
              <a16:creationId xmlns:a16="http://schemas.microsoft.com/office/drawing/2014/main" id="{00000000-0008-0000-0000-0000E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25" name="Immagine 8124" descr="http://demaco.consob/ArchiflowWeb/images/indicator.gif">
          <a:extLst>
            <a:ext uri="{FF2B5EF4-FFF2-40B4-BE49-F238E27FC236}">
              <a16:creationId xmlns:a16="http://schemas.microsoft.com/office/drawing/2014/main" id="{00000000-0008-0000-0000-0000E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26" name="Immagine 8125" descr="http://demaco.consob/ArchiflowWeb/images/indicator.gif">
          <a:extLst>
            <a:ext uri="{FF2B5EF4-FFF2-40B4-BE49-F238E27FC236}">
              <a16:creationId xmlns:a16="http://schemas.microsoft.com/office/drawing/2014/main" id="{00000000-0008-0000-0000-0000E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27" name="Immagine 8126" descr="http://demaco.consob/ArchiflowWeb/images/indicator.gif">
          <a:extLst>
            <a:ext uri="{FF2B5EF4-FFF2-40B4-BE49-F238E27FC236}">
              <a16:creationId xmlns:a16="http://schemas.microsoft.com/office/drawing/2014/main" id="{00000000-0008-0000-0000-0000E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28" name="Immagine 8127" descr="http://demaco.consob/ArchiflowWeb/images/indicator.gif">
          <a:extLst>
            <a:ext uri="{FF2B5EF4-FFF2-40B4-BE49-F238E27FC236}">
              <a16:creationId xmlns:a16="http://schemas.microsoft.com/office/drawing/2014/main" id="{00000000-0008-0000-0000-0000E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29" name="Immagine 8128" descr="http://demaco.consob/ArchiflowWeb/images/indicator.gif">
          <a:extLst>
            <a:ext uri="{FF2B5EF4-FFF2-40B4-BE49-F238E27FC236}">
              <a16:creationId xmlns:a16="http://schemas.microsoft.com/office/drawing/2014/main" id="{00000000-0008-0000-0000-0000E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30" name="Immagine 8129" descr="http://demaco.consob/ArchiflowWeb/images/indicator.gif">
          <a:extLst>
            <a:ext uri="{FF2B5EF4-FFF2-40B4-BE49-F238E27FC236}">
              <a16:creationId xmlns:a16="http://schemas.microsoft.com/office/drawing/2014/main" id="{00000000-0008-0000-0000-0000F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31" name="Immagine 8130" descr="http://demaco.consob/ArchiflowWeb/images/indicator.gif">
          <a:extLst>
            <a:ext uri="{FF2B5EF4-FFF2-40B4-BE49-F238E27FC236}">
              <a16:creationId xmlns:a16="http://schemas.microsoft.com/office/drawing/2014/main" id="{00000000-0008-0000-0000-0000F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32" name="Immagine 8131" descr="http://demaco.consob/ArchiflowWeb/images/indicator.gif">
          <a:extLst>
            <a:ext uri="{FF2B5EF4-FFF2-40B4-BE49-F238E27FC236}">
              <a16:creationId xmlns:a16="http://schemas.microsoft.com/office/drawing/2014/main" id="{00000000-0008-0000-0000-0000F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33" name="Immagine 8132" descr="http://demaco.consob/ArchiflowWeb/images/indicator.gif">
          <a:extLst>
            <a:ext uri="{FF2B5EF4-FFF2-40B4-BE49-F238E27FC236}">
              <a16:creationId xmlns:a16="http://schemas.microsoft.com/office/drawing/2014/main" id="{00000000-0008-0000-0000-0000F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34" name="Immagine 8133" descr="http://demaco.consob/ArchiflowWeb/images/indicator.gif">
          <a:extLst>
            <a:ext uri="{FF2B5EF4-FFF2-40B4-BE49-F238E27FC236}">
              <a16:creationId xmlns:a16="http://schemas.microsoft.com/office/drawing/2014/main" id="{00000000-0008-0000-0000-0000F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35" name="Immagine 8134" descr="http://demaco.consob/ArchiflowWeb/images/indicator.gif">
          <a:extLst>
            <a:ext uri="{FF2B5EF4-FFF2-40B4-BE49-F238E27FC236}">
              <a16:creationId xmlns:a16="http://schemas.microsoft.com/office/drawing/2014/main" id="{00000000-0008-0000-0000-0000F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36" name="Immagine 8135" descr="http://demaco.consob/ArchiflowWeb/images/indicator.gif">
          <a:extLst>
            <a:ext uri="{FF2B5EF4-FFF2-40B4-BE49-F238E27FC236}">
              <a16:creationId xmlns:a16="http://schemas.microsoft.com/office/drawing/2014/main" id="{00000000-0008-0000-0000-0000F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37" name="Immagine 8136" descr="http://demaco.consob/ArchiflowWeb/images/indicator.gif">
          <a:extLst>
            <a:ext uri="{FF2B5EF4-FFF2-40B4-BE49-F238E27FC236}">
              <a16:creationId xmlns:a16="http://schemas.microsoft.com/office/drawing/2014/main" id="{00000000-0008-0000-0000-0000F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38" name="Immagine 8137" descr="http://demaco.consob/ArchiflowWeb/images/indicator.gif">
          <a:extLst>
            <a:ext uri="{FF2B5EF4-FFF2-40B4-BE49-F238E27FC236}">
              <a16:creationId xmlns:a16="http://schemas.microsoft.com/office/drawing/2014/main" id="{00000000-0008-0000-0000-0000F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39" name="Immagine 8138" descr="http://demaco.consob/ArchiflowWeb/images/indicator.gif">
          <a:extLst>
            <a:ext uri="{FF2B5EF4-FFF2-40B4-BE49-F238E27FC236}">
              <a16:creationId xmlns:a16="http://schemas.microsoft.com/office/drawing/2014/main" id="{00000000-0008-0000-0000-0000F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40" name="Immagine 8139" descr="http://demaco.consob/ArchiflowWeb/images/indicator.gif">
          <a:extLst>
            <a:ext uri="{FF2B5EF4-FFF2-40B4-BE49-F238E27FC236}">
              <a16:creationId xmlns:a16="http://schemas.microsoft.com/office/drawing/2014/main" id="{00000000-0008-0000-0000-0000F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41" name="Immagine 8140" descr="http://demaco.consob/ArchiflowWeb/images/indicator.gif">
          <a:extLst>
            <a:ext uri="{FF2B5EF4-FFF2-40B4-BE49-F238E27FC236}">
              <a16:creationId xmlns:a16="http://schemas.microsoft.com/office/drawing/2014/main" id="{00000000-0008-0000-0000-0000F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42" name="Immagine 8141" descr="http://demaco.consob/ArchiflowWeb/images/indicator.gif">
          <a:extLst>
            <a:ext uri="{FF2B5EF4-FFF2-40B4-BE49-F238E27FC236}">
              <a16:creationId xmlns:a16="http://schemas.microsoft.com/office/drawing/2014/main" id="{00000000-0008-0000-0000-0000F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43" name="Immagine 8142" descr="http://demaco.consob/ArchiflowWeb/images/indicator.gif">
          <a:extLst>
            <a:ext uri="{FF2B5EF4-FFF2-40B4-BE49-F238E27FC236}">
              <a16:creationId xmlns:a16="http://schemas.microsoft.com/office/drawing/2014/main" id="{00000000-0008-0000-0000-0000F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44" name="Immagine 8143" descr="http://demaco.consob/ArchiflowWeb/images/indicator.gif">
          <a:extLst>
            <a:ext uri="{FF2B5EF4-FFF2-40B4-BE49-F238E27FC236}">
              <a16:creationId xmlns:a16="http://schemas.microsoft.com/office/drawing/2014/main" id="{00000000-0008-0000-0000-0000F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45" name="Immagine 8144" descr="http://demaco.consob/ArchiflowWeb/images/indicator.gif">
          <a:extLst>
            <a:ext uri="{FF2B5EF4-FFF2-40B4-BE49-F238E27FC236}">
              <a16:creationId xmlns:a16="http://schemas.microsoft.com/office/drawing/2014/main" id="{00000000-0008-0000-0000-0000F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46" name="Immagine 8145" descr="http://demaco.consob/ArchiflowWeb/images/indicator.gif">
          <a:extLst>
            <a:ext uri="{FF2B5EF4-FFF2-40B4-BE49-F238E27FC236}">
              <a16:creationId xmlns:a16="http://schemas.microsoft.com/office/drawing/2014/main" id="{00000000-0008-0000-0000-00000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47" name="Immagine 8146" descr="http://demaco.consob/ArchiflowWeb/images/indicator.gif">
          <a:extLst>
            <a:ext uri="{FF2B5EF4-FFF2-40B4-BE49-F238E27FC236}">
              <a16:creationId xmlns:a16="http://schemas.microsoft.com/office/drawing/2014/main" id="{00000000-0008-0000-0000-00000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48" name="Immagine 8147" descr="http://demaco.consob/ArchiflowWeb/images/indicator.gif">
          <a:extLst>
            <a:ext uri="{FF2B5EF4-FFF2-40B4-BE49-F238E27FC236}">
              <a16:creationId xmlns:a16="http://schemas.microsoft.com/office/drawing/2014/main" id="{00000000-0008-0000-0000-00000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49" name="Immagine 8148" descr="http://demaco.consob/ArchiflowWeb/images/indicator.gif">
          <a:extLst>
            <a:ext uri="{FF2B5EF4-FFF2-40B4-BE49-F238E27FC236}">
              <a16:creationId xmlns:a16="http://schemas.microsoft.com/office/drawing/2014/main" id="{00000000-0008-0000-0000-00000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0" name="Immagine 8149" descr="http://demaco.consob/ArchiflowWeb/images/indicator.gif">
          <a:extLst>
            <a:ext uri="{FF2B5EF4-FFF2-40B4-BE49-F238E27FC236}">
              <a16:creationId xmlns:a16="http://schemas.microsoft.com/office/drawing/2014/main" id="{00000000-0008-0000-0000-00000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1" name="Immagine 8150" descr="http://demaco.consob/ArchiflowWeb/images/indicator.gif">
          <a:extLst>
            <a:ext uri="{FF2B5EF4-FFF2-40B4-BE49-F238E27FC236}">
              <a16:creationId xmlns:a16="http://schemas.microsoft.com/office/drawing/2014/main" id="{00000000-0008-0000-0000-00000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2" name="Immagine 8151" descr="http://demaco.consob/ArchiflowWeb/images/indicator.gif">
          <a:extLst>
            <a:ext uri="{FF2B5EF4-FFF2-40B4-BE49-F238E27FC236}">
              <a16:creationId xmlns:a16="http://schemas.microsoft.com/office/drawing/2014/main" id="{00000000-0008-0000-0000-00000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3" name="Immagine 8152" descr="http://demaco.consob/ArchiflowWeb/images/indicator.gif">
          <a:extLst>
            <a:ext uri="{FF2B5EF4-FFF2-40B4-BE49-F238E27FC236}">
              <a16:creationId xmlns:a16="http://schemas.microsoft.com/office/drawing/2014/main" id="{00000000-0008-0000-0000-00000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4" name="Immagine 8153" descr="http://demaco.consob/ArchiflowWeb/images/indicator.gif">
          <a:extLst>
            <a:ext uri="{FF2B5EF4-FFF2-40B4-BE49-F238E27FC236}">
              <a16:creationId xmlns:a16="http://schemas.microsoft.com/office/drawing/2014/main" id="{00000000-0008-0000-0000-00000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5" name="Immagine 8154" descr="http://demaco.consob/ArchiflowWeb/images/indicator.gif">
          <a:extLst>
            <a:ext uri="{FF2B5EF4-FFF2-40B4-BE49-F238E27FC236}">
              <a16:creationId xmlns:a16="http://schemas.microsoft.com/office/drawing/2014/main" id="{00000000-0008-0000-0000-00000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6" name="Immagine 8155" descr="http://demaco.consob/ArchiflowWeb/images/indicator.gif">
          <a:extLst>
            <a:ext uri="{FF2B5EF4-FFF2-40B4-BE49-F238E27FC236}">
              <a16:creationId xmlns:a16="http://schemas.microsoft.com/office/drawing/2014/main" id="{00000000-0008-0000-0000-00000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7" name="Immagine 8156" descr="http://demaco.consob/ArchiflowWeb/images/indicator.gif">
          <a:extLst>
            <a:ext uri="{FF2B5EF4-FFF2-40B4-BE49-F238E27FC236}">
              <a16:creationId xmlns:a16="http://schemas.microsoft.com/office/drawing/2014/main" id="{00000000-0008-0000-0000-00000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8" name="Immagine 8157" descr="http://demaco.consob/ArchiflowWeb/images/indicator.gif">
          <a:extLst>
            <a:ext uri="{FF2B5EF4-FFF2-40B4-BE49-F238E27FC236}">
              <a16:creationId xmlns:a16="http://schemas.microsoft.com/office/drawing/2014/main" id="{00000000-0008-0000-0000-00000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59" name="Immagine 8158" descr="http://demaco.consob/ArchiflowWeb/images/indicator.gif">
          <a:extLst>
            <a:ext uri="{FF2B5EF4-FFF2-40B4-BE49-F238E27FC236}">
              <a16:creationId xmlns:a16="http://schemas.microsoft.com/office/drawing/2014/main" id="{00000000-0008-0000-0000-00000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60" name="Immagine 8159" descr="http://demaco.consob/ArchiflowWeb/images/indicator.gif">
          <a:extLst>
            <a:ext uri="{FF2B5EF4-FFF2-40B4-BE49-F238E27FC236}">
              <a16:creationId xmlns:a16="http://schemas.microsoft.com/office/drawing/2014/main" id="{00000000-0008-0000-0000-00000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61" name="Immagine 8160" descr="http://demaco.consob/ArchiflowWeb/images/indicator.gif">
          <a:extLst>
            <a:ext uri="{FF2B5EF4-FFF2-40B4-BE49-F238E27FC236}">
              <a16:creationId xmlns:a16="http://schemas.microsoft.com/office/drawing/2014/main" id="{00000000-0008-0000-0000-00000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62" name="Immagine 8161" descr="http://demaco.consob/ArchiflowWeb/images/indicator.gif">
          <a:extLst>
            <a:ext uri="{FF2B5EF4-FFF2-40B4-BE49-F238E27FC236}">
              <a16:creationId xmlns:a16="http://schemas.microsoft.com/office/drawing/2014/main" id="{00000000-0008-0000-0000-00001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63" name="Immagine 8162" descr="http://demaco.consob/ArchiflowWeb/images/indicator.gif">
          <a:extLst>
            <a:ext uri="{FF2B5EF4-FFF2-40B4-BE49-F238E27FC236}">
              <a16:creationId xmlns:a16="http://schemas.microsoft.com/office/drawing/2014/main" id="{00000000-0008-0000-0000-00001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64" name="Immagine 8163" descr="http://demaco.consob/ArchiflowWeb/images/indicator.gif">
          <a:extLst>
            <a:ext uri="{FF2B5EF4-FFF2-40B4-BE49-F238E27FC236}">
              <a16:creationId xmlns:a16="http://schemas.microsoft.com/office/drawing/2014/main" id="{00000000-0008-0000-0000-00001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65" name="Immagine 8164" descr="http://demaco.consob/ArchiflowWeb/images/indicator.gif">
          <a:extLst>
            <a:ext uri="{FF2B5EF4-FFF2-40B4-BE49-F238E27FC236}">
              <a16:creationId xmlns:a16="http://schemas.microsoft.com/office/drawing/2014/main" id="{00000000-0008-0000-0000-00001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66" name="Immagine 8165" descr="http://demaco.consob/ArchiflowWeb/images/indicator.gif">
          <a:extLst>
            <a:ext uri="{FF2B5EF4-FFF2-40B4-BE49-F238E27FC236}">
              <a16:creationId xmlns:a16="http://schemas.microsoft.com/office/drawing/2014/main" id="{00000000-0008-0000-0000-00001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67" name="Immagine 8166" descr="http://demaco.consob/ArchiflowWeb/images/indicator.gif">
          <a:extLst>
            <a:ext uri="{FF2B5EF4-FFF2-40B4-BE49-F238E27FC236}">
              <a16:creationId xmlns:a16="http://schemas.microsoft.com/office/drawing/2014/main" id="{00000000-0008-0000-0000-00001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68" name="Immagine 8167" descr="http://demaco.consob/ArchiflowWeb/images/indicator.gif">
          <a:extLst>
            <a:ext uri="{FF2B5EF4-FFF2-40B4-BE49-F238E27FC236}">
              <a16:creationId xmlns:a16="http://schemas.microsoft.com/office/drawing/2014/main" id="{00000000-0008-0000-0000-00001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69" name="Immagine 8168" descr="http://demaco.consob/ArchiflowWeb/images/indicator.gif">
          <a:extLst>
            <a:ext uri="{FF2B5EF4-FFF2-40B4-BE49-F238E27FC236}">
              <a16:creationId xmlns:a16="http://schemas.microsoft.com/office/drawing/2014/main" id="{00000000-0008-0000-0000-00001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70" name="Immagine 8169" descr="http://demaco.consob/ArchiflowWeb/images/indicator.gif">
          <a:extLst>
            <a:ext uri="{FF2B5EF4-FFF2-40B4-BE49-F238E27FC236}">
              <a16:creationId xmlns:a16="http://schemas.microsoft.com/office/drawing/2014/main" id="{00000000-0008-0000-0000-00001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71" name="Immagine 8170" descr="http://demaco.consob/ArchiflowWeb/images/indicator.gif">
          <a:extLst>
            <a:ext uri="{FF2B5EF4-FFF2-40B4-BE49-F238E27FC236}">
              <a16:creationId xmlns:a16="http://schemas.microsoft.com/office/drawing/2014/main" id="{00000000-0008-0000-0000-00001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72" name="Immagine 8171" descr="http://demaco.consob/ArchiflowWeb/images/indicator.gif">
          <a:extLst>
            <a:ext uri="{FF2B5EF4-FFF2-40B4-BE49-F238E27FC236}">
              <a16:creationId xmlns:a16="http://schemas.microsoft.com/office/drawing/2014/main" id="{00000000-0008-0000-0000-00001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73" name="Immagine 8172" descr="http://demaco.consob/ArchiflowWeb/images/indicator.gif">
          <a:extLst>
            <a:ext uri="{FF2B5EF4-FFF2-40B4-BE49-F238E27FC236}">
              <a16:creationId xmlns:a16="http://schemas.microsoft.com/office/drawing/2014/main" id="{00000000-0008-0000-0000-00001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74" name="Immagine 8173" descr="http://demaco.consob/ArchiflowWeb/images/indicator.gif">
          <a:extLst>
            <a:ext uri="{FF2B5EF4-FFF2-40B4-BE49-F238E27FC236}">
              <a16:creationId xmlns:a16="http://schemas.microsoft.com/office/drawing/2014/main" id="{00000000-0008-0000-0000-00001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75" name="Immagine 8174" descr="http://demaco.consob/ArchiflowWeb/images/indicator.gif">
          <a:extLst>
            <a:ext uri="{FF2B5EF4-FFF2-40B4-BE49-F238E27FC236}">
              <a16:creationId xmlns:a16="http://schemas.microsoft.com/office/drawing/2014/main" id="{00000000-0008-0000-0000-00001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76" name="Immagine 8175" descr="http://demaco.consob/ArchiflowWeb/images/indicator.gif">
          <a:extLst>
            <a:ext uri="{FF2B5EF4-FFF2-40B4-BE49-F238E27FC236}">
              <a16:creationId xmlns:a16="http://schemas.microsoft.com/office/drawing/2014/main" id="{00000000-0008-0000-0000-00001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77" name="Immagine 8176" descr="http://demaco.consob/ArchiflowWeb/images/indicator.gif">
          <a:extLst>
            <a:ext uri="{FF2B5EF4-FFF2-40B4-BE49-F238E27FC236}">
              <a16:creationId xmlns:a16="http://schemas.microsoft.com/office/drawing/2014/main" id="{00000000-0008-0000-0000-00001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78" name="Immagine 8177" descr="http://demaco.consob/ArchiflowWeb/images/indicator.gif">
          <a:extLst>
            <a:ext uri="{FF2B5EF4-FFF2-40B4-BE49-F238E27FC236}">
              <a16:creationId xmlns:a16="http://schemas.microsoft.com/office/drawing/2014/main" id="{00000000-0008-0000-0000-00002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79" name="Immagine 8178" descr="http://demaco.consob/ArchiflowWeb/images/indicator.gif">
          <a:extLst>
            <a:ext uri="{FF2B5EF4-FFF2-40B4-BE49-F238E27FC236}">
              <a16:creationId xmlns:a16="http://schemas.microsoft.com/office/drawing/2014/main" id="{00000000-0008-0000-0000-00002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80" name="Immagine 8179" descr="http://demaco.consob/ArchiflowWeb/images/indicator.gif">
          <a:extLst>
            <a:ext uri="{FF2B5EF4-FFF2-40B4-BE49-F238E27FC236}">
              <a16:creationId xmlns:a16="http://schemas.microsoft.com/office/drawing/2014/main" id="{00000000-0008-0000-0000-00002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81" name="Immagine 8180" descr="http://demaco.consob/ArchiflowWeb/images/indicator.gif">
          <a:extLst>
            <a:ext uri="{FF2B5EF4-FFF2-40B4-BE49-F238E27FC236}">
              <a16:creationId xmlns:a16="http://schemas.microsoft.com/office/drawing/2014/main" id="{00000000-0008-0000-0000-00002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82" name="Immagine 8181" descr="http://demaco.consob/ArchiflowWeb/images/indicator.gif">
          <a:extLst>
            <a:ext uri="{FF2B5EF4-FFF2-40B4-BE49-F238E27FC236}">
              <a16:creationId xmlns:a16="http://schemas.microsoft.com/office/drawing/2014/main" id="{00000000-0008-0000-0000-00002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83" name="Immagine 8182" descr="http://demaco.consob/ArchiflowWeb/images/indicator.gif">
          <a:extLst>
            <a:ext uri="{FF2B5EF4-FFF2-40B4-BE49-F238E27FC236}">
              <a16:creationId xmlns:a16="http://schemas.microsoft.com/office/drawing/2014/main" id="{00000000-0008-0000-0000-00002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84" name="Immagine 8183" descr="http://demaco.consob/ArchiflowWeb/images/indicator.gif">
          <a:extLst>
            <a:ext uri="{FF2B5EF4-FFF2-40B4-BE49-F238E27FC236}">
              <a16:creationId xmlns:a16="http://schemas.microsoft.com/office/drawing/2014/main" id="{00000000-0008-0000-0000-00002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85" name="Immagine 8184" descr="http://demaco.consob/ArchiflowWeb/images/indicator.gif">
          <a:extLst>
            <a:ext uri="{FF2B5EF4-FFF2-40B4-BE49-F238E27FC236}">
              <a16:creationId xmlns:a16="http://schemas.microsoft.com/office/drawing/2014/main" id="{00000000-0008-0000-0000-00002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86" name="Immagine 8185" descr="http://demaco.consob/ArchiflowWeb/images/indicator.gif">
          <a:extLst>
            <a:ext uri="{FF2B5EF4-FFF2-40B4-BE49-F238E27FC236}">
              <a16:creationId xmlns:a16="http://schemas.microsoft.com/office/drawing/2014/main" id="{00000000-0008-0000-0000-00002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87" name="Immagine 8186" descr="http://demaco.consob/ArchiflowWeb/images/indicator.gif">
          <a:extLst>
            <a:ext uri="{FF2B5EF4-FFF2-40B4-BE49-F238E27FC236}">
              <a16:creationId xmlns:a16="http://schemas.microsoft.com/office/drawing/2014/main" id="{00000000-0008-0000-0000-00002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88" name="Immagine 8187" descr="http://demaco.consob/ArchiflowWeb/images/indicator.gif">
          <a:extLst>
            <a:ext uri="{FF2B5EF4-FFF2-40B4-BE49-F238E27FC236}">
              <a16:creationId xmlns:a16="http://schemas.microsoft.com/office/drawing/2014/main" id="{00000000-0008-0000-0000-00002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89" name="Immagine 8188" descr="http://demaco.consob/ArchiflowWeb/images/indicator.gif">
          <a:extLst>
            <a:ext uri="{FF2B5EF4-FFF2-40B4-BE49-F238E27FC236}">
              <a16:creationId xmlns:a16="http://schemas.microsoft.com/office/drawing/2014/main" id="{00000000-0008-0000-0000-00002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90" name="Immagine 8189" descr="http://demaco.consob/ArchiflowWeb/images/indicator.gif">
          <a:extLst>
            <a:ext uri="{FF2B5EF4-FFF2-40B4-BE49-F238E27FC236}">
              <a16:creationId xmlns:a16="http://schemas.microsoft.com/office/drawing/2014/main" id="{00000000-0008-0000-0000-00002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91" name="Immagine 8190" descr="http://demaco.consob/ArchiflowWeb/images/indicator.gif">
          <a:extLst>
            <a:ext uri="{FF2B5EF4-FFF2-40B4-BE49-F238E27FC236}">
              <a16:creationId xmlns:a16="http://schemas.microsoft.com/office/drawing/2014/main" id="{00000000-0008-0000-0000-00002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92" name="Immagine 8191" descr="http://demaco.consob/ArchiflowWeb/images/indicator.gif">
          <a:extLst>
            <a:ext uri="{FF2B5EF4-FFF2-40B4-BE49-F238E27FC236}">
              <a16:creationId xmlns:a16="http://schemas.microsoft.com/office/drawing/2014/main" id="{00000000-0008-0000-0000-00002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93" name="Immagine 8192" descr="http://demaco.consob/ArchiflowWeb/images/indicator.gif">
          <a:extLst>
            <a:ext uri="{FF2B5EF4-FFF2-40B4-BE49-F238E27FC236}">
              <a16:creationId xmlns:a16="http://schemas.microsoft.com/office/drawing/2014/main" id="{00000000-0008-0000-0000-00002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94" name="Immagine 8193" descr="http://demaco.consob/ArchiflowWeb/images/indicator.gif">
          <a:extLst>
            <a:ext uri="{FF2B5EF4-FFF2-40B4-BE49-F238E27FC236}">
              <a16:creationId xmlns:a16="http://schemas.microsoft.com/office/drawing/2014/main" id="{00000000-0008-0000-0000-00003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95" name="Immagine 8194" descr="http://demaco.consob/ArchiflowWeb/images/indicator.gif">
          <a:extLst>
            <a:ext uri="{FF2B5EF4-FFF2-40B4-BE49-F238E27FC236}">
              <a16:creationId xmlns:a16="http://schemas.microsoft.com/office/drawing/2014/main" id="{00000000-0008-0000-0000-00003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196" name="Immagine 8195" descr="http://demaco.consob/ArchiflowWeb/images/indicator.gif">
          <a:extLst>
            <a:ext uri="{FF2B5EF4-FFF2-40B4-BE49-F238E27FC236}">
              <a16:creationId xmlns:a16="http://schemas.microsoft.com/office/drawing/2014/main" id="{00000000-0008-0000-0000-00003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97" name="Immagine 8196" descr="http://demaco.consob/ArchiflowWeb/images/indicator.gif">
          <a:extLst>
            <a:ext uri="{FF2B5EF4-FFF2-40B4-BE49-F238E27FC236}">
              <a16:creationId xmlns:a16="http://schemas.microsoft.com/office/drawing/2014/main" id="{00000000-0008-0000-0000-00003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98" name="Immagine 8197" descr="http://demaco.consob/ArchiflowWeb/images/indicator.gif">
          <a:extLst>
            <a:ext uri="{FF2B5EF4-FFF2-40B4-BE49-F238E27FC236}">
              <a16:creationId xmlns:a16="http://schemas.microsoft.com/office/drawing/2014/main" id="{00000000-0008-0000-0000-00003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199" name="Immagine 8198" descr="http://demaco.consob/ArchiflowWeb/images/indicator.gif">
          <a:extLst>
            <a:ext uri="{FF2B5EF4-FFF2-40B4-BE49-F238E27FC236}">
              <a16:creationId xmlns:a16="http://schemas.microsoft.com/office/drawing/2014/main" id="{00000000-0008-0000-0000-00003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0" name="Immagine 8199" descr="http://demaco.consob/ArchiflowWeb/images/indicator.gif">
          <a:extLst>
            <a:ext uri="{FF2B5EF4-FFF2-40B4-BE49-F238E27FC236}">
              <a16:creationId xmlns:a16="http://schemas.microsoft.com/office/drawing/2014/main" id="{00000000-0008-0000-0000-00003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1" name="Immagine 8200" descr="http://demaco.consob/ArchiflowWeb/images/indicator.gif">
          <a:extLst>
            <a:ext uri="{FF2B5EF4-FFF2-40B4-BE49-F238E27FC236}">
              <a16:creationId xmlns:a16="http://schemas.microsoft.com/office/drawing/2014/main" id="{00000000-0008-0000-0000-00003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2" name="Immagine 8201" descr="http://demaco.consob/ArchiflowWeb/images/indicator.gif">
          <a:extLst>
            <a:ext uri="{FF2B5EF4-FFF2-40B4-BE49-F238E27FC236}">
              <a16:creationId xmlns:a16="http://schemas.microsoft.com/office/drawing/2014/main" id="{00000000-0008-0000-0000-00003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3" name="Immagine 8202" descr="http://demaco.consob/ArchiflowWeb/images/indicator.gif">
          <a:extLst>
            <a:ext uri="{FF2B5EF4-FFF2-40B4-BE49-F238E27FC236}">
              <a16:creationId xmlns:a16="http://schemas.microsoft.com/office/drawing/2014/main" id="{00000000-0008-0000-0000-00003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4" name="Immagine 8203" descr="http://demaco.consob/ArchiflowWeb/images/indicator.gif">
          <a:extLst>
            <a:ext uri="{FF2B5EF4-FFF2-40B4-BE49-F238E27FC236}">
              <a16:creationId xmlns:a16="http://schemas.microsoft.com/office/drawing/2014/main" id="{00000000-0008-0000-0000-00003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5" name="Immagine 8204" descr="http://demaco.consob/ArchiflowWeb/images/indicator.gif">
          <a:extLst>
            <a:ext uri="{FF2B5EF4-FFF2-40B4-BE49-F238E27FC236}">
              <a16:creationId xmlns:a16="http://schemas.microsoft.com/office/drawing/2014/main" id="{00000000-0008-0000-0000-00003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6" name="Immagine 8205" descr="http://demaco.consob/ArchiflowWeb/images/indicator.gif">
          <a:extLst>
            <a:ext uri="{FF2B5EF4-FFF2-40B4-BE49-F238E27FC236}">
              <a16:creationId xmlns:a16="http://schemas.microsoft.com/office/drawing/2014/main" id="{00000000-0008-0000-0000-00003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7" name="Immagine 8206" descr="http://demaco.consob/ArchiflowWeb/images/indicator.gif">
          <a:extLst>
            <a:ext uri="{FF2B5EF4-FFF2-40B4-BE49-F238E27FC236}">
              <a16:creationId xmlns:a16="http://schemas.microsoft.com/office/drawing/2014/main" id="{00000000-0008-0000-0000-00003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8" name="Immagine 8207" descr="http://demaco.consob/ArchiflowWeb/images/indicator.gif">
          <a:extLst>
            <a:ext uri="{FF2B5EF4-FFF2-40B4-BE49-F238E27FC236}">
              <a16:creationId xmlns:a16="http://schemas.microsoft.com/office/drawing/2014/main" id="{00000000-0008-0000-0000-00003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09" name="Immagine 8208" descr="http://demaco.consob/ArchiflowWeb/images/indicator.gif">
          <a:extLst>
            <a:ext uri="{FF2B5EF4-FFF2-40B4-BE49-F238E27FC236}">
              <a16:creationId xmlns:a16="http://schemas.microsoft.com/office/drawing/2014/main" id="{00000000-0008-0000-0000-00003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10" name="Immagine 8209" descr="http://demaco.consob/ArchiflowWeb/images/indicator.gif">
          <a:extLst>
            <a:ext uri="{FF2B5EF4-FFF2-40B4-BE49-F238E27FC236}">
              <a16:creationId xmlns:a16="http://schemas.microsoft.com/office/drawing/2014/main" id="{00000000-0008-0000-0000-00004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11" name="Immagine 8210" descr="http://demaco.consob/ArchiflowWeb/images/indicator.gif">
          <a:extLst>
            <a:ext uri="{FF2B5EF4-FFF2-40B4-BE49-F238E27FC236}">
              <a16:creationId xmlns:a16="http://schemas.microsoft.com/office/drawing/2014/main" id="{00000000-0008-0000-0000-00004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12" name="Immagine 8211" descr="http://demaco.consob/ArchiflowWeb/images/indicator.gif">
          <a:extLst>
            <a:ext uri="{FF2B5EF4-FFF2-40B4-BE49-F238E27FC236}">
              <a16:creationId xmlns:a16="http://schemas.microsoft.com/office/drawing/2014/main" id="{00000000-0008-0000-0000-00004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13" name="Immagine 8212" descr="http://demaco.consob/ArchiflowWeb/images/indicator.gif">
          <a:extLst>
            <a:ext uri="{FF2B5EF4-FFF2-40B4-BE49-F238E27FC236}">
              <a16:creationId xmlns:a16="http://schemas.microsoft.com/office/drawing/2014/main" id="{00000000-0008-0000-0000-00004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14" name="Immagine 8213" descr="http://demaco.consob/ArchiflowWeb/images/indicator.gif">
          <a:extLst>
            <a:ext uri="{FF2B5EF4-FFF2-40B4-BE49-F238E27FC236}">
              <a16:creationId xmlns:a16="http://schemas.microsoft.com/office/drawing/2014/main" id="{00000000-0008-0000-0000-00004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15" name="Immagine 8214" descr="http://demaco.consob/ArchiflowWeb/images/indicator.gif">
          <a:extLst>
            <a:ext uri="{FF2B5EF4-FFF2-40B4-BE49-F238E27FC236}">
              <a16:creationId xmlns:a16="http://schemas.microsoft.com/office/drawing/2014/main" id="{00000000-0008-0000-0000-00004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16" name="Immagine 8215" descr="http://demaco.consob/ArchiflowWeb/images/indicator.gif">
          <a:extLst>
            <a:ext uri="{FF2B5EF4-FFF2-40B4-BE49-F238E27FC236}">
              <a16:creationId xmlns:a16="http://schemas.microsoft.com/office/drawing/2014/main" id="{00000000-0008-0000-0000-00004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17" name="Immagine 8216" descr="http://demaco.consob/ArchiflowWeb/images/indicator.gif">
          <a:extLst>
            <a:ext uri="{FF2B5EF4-FFF2-40B4-BE49-F238E27FC236}">
              <a16:creationId xmlns:a16="http://schemas.microsoft.com/office/drawing/2014/main" id="{00000000-0008-0000-0000-00004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18" name="Immagine 8217" descr="http://demaco.consob/ArchiflowWeb/images/indicator.gif">
          <a:extLst>
            <a:ext uri="{FF2B5EF4-FFF2-40B4-BE49-F238E27FC236}">
              <a16:creationId xmlns:a16="http://schemas.microsoft.com/office/drawing/2014/main" id="{00000000-0008-0000-0000-00004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19" name="Immagine 8218" descr="http://demaco.consob/ArchiflowWeb/images/indicator.gif">
          <a:extLst>
            <a:ext uri="{FF2B5EF4-FFF2-40B4-BE49-F238E27FC236}">
              <a16:creationId xmlns:a16="http://schemas.microsoft.com/office/drawing/2014/main" id="{00000000-0008-0000-0000-00004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20" name="Immagine 8219" descr="http://demaco.consob/ArchiflowWeb/images/indicator.gif">
          <a:extLst>
            <a:ext uri="{FF2B5EF4-FFF2-40B4-BE49-F238E27FC236}">
              <a16:creationId xmlns:a16="http://schemas.microsoft.com/office/drawing/2014/main" id="{00000000-0008-0000-0000-00004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21" name="Immagine 8220" descr="http://demaco.consob/ArchiflowWeb/images/indicator.gif">
          <a:extLst>
            <a:ext uri="{FF2B5EF4-FFF2-40B4-BE49-F238E27FC236}">
              <a16:creationId xmlns:a16="http://schemas.microsoft.com/office/drawing/2014/main" id="{00000000-0008-0000-0000-00004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22" name="Immagine 8221" descr="http://demaco.consob/ArchiflowWeb/images/indicator.gif">
          <a:extLst>
            <a:ext uri="{FF2B5EF4-FFF2-40B4-BE49-F238E27FC236}">
              <a16:creationId xmlns:a16="http://schemas.microsoft.com/office/drawing/2014/main" id="{00000000-0008-0000-0000-00004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23" name="Immagine 8222" descr="http://demaco.consob/ArchiflowWeb/images/indicator.gif">
          <a:extLst>
            <a:ext uri="{FF2B5EF4-FFF2-40B4-BE49-F238E27FC236}">
              <a16:creationId xmlns:a16="http://schemas.microsoft.com/office/drawing/2014/main" id="{00000000-0008-0000-0000-00004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24" name="Immagine 8223" descr="http://demaco.consob/ArchiflowWeb/images/indicator.gif">
          <a:extLst>
            <a:ext uri="{FF2B5EF4-FFF2-40B4-BE49-F238E27FC236}">
              <a16:creationId xmlns:a16="http://schemas.microsoft.com/office/drawing/2014/main" id="{00000000-0008-0000-0000-00004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25" name="Immagine 8224" descr="http://demaco.consob/ArchiflowWeb/images/indicator.gif">
          <a:extLst>
            <a:ext uri="{FF2B5EF4-FFF2-40B4-BE49-F238E27FC236}">
              <a16:creationId xmlns:a16="http://schemas.microsoft.com/office/drawing/2014/main" id="{00000000-0008-0000-0000-00004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26" name="Immagine 8225" descr="http://demaco.consob/ArchiflowWeb/images/indicator.gif">
          <a:extLst>
            <a:ext uri="{FF2B5EF4-FFF2-40B4-BE49-F238E27FC236}">
              <a16:creationId xmlns:a16="http://schemas.microsoft.com/office/drawing/2014/main" id="{00000000-0008-0000-0000-00005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27" name="Immagine 8226" descr="http://demaco.consob/ArchiflowWeb/images/indicator.gif">
          <a:extLst>
            <a:ext uri="{FF2B5EF4-FFF2-40B4-BE49-F238E27FC236}">
              <a16:creationId xmlns:a16="http://schemas.microsoft.com/office/drawing/2014/main" id="{00000000-0008-0000-0000-00005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28" name="Immagine 8227" descr="http://demaco.consob/ArchiflowWeb/images/indicator.gif">
          <a:extLst>
            <a:ext uri="{FF2B5EF4-FFF2-40B4-BE49-F238E27FC236}">
              <a16:creationId xmlns:a16="http://schemas.microsoft.com/office/drawing/2014/main" id="{00000000-0008-0000-0000-00005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29" name="Immagine 8228" descr="http://demaco.consob/ArchiflowWeb/images/indicator.gif">
          <a:extLst>
            <a:ext uri="{FF2B5EF4-FFF2-40B4-BE49-F238E27FC236}">
              <a16:creationId xmlns:a16="http://schemas.microsoft.com/office/drawing/2014/main" id="{00000000-0008-0000-0000-00005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30" name="Immagine 8229" descr="http://demaco.consob/ArchiflowWeb/images/indicator.gif">
          <a:extLst>
            <a:ext uri="{FF2B5EF4-FFF2-40B4-BE49-F238E27FC236}">
              <a16:creationId xmlns:a16="http://schemas.microsoft.com/office/drawing/2014/main" id="{00000000-0008-0000-0000-00005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31" name="Immagine 8230" descr="http://demaco.consob/ArchiflowWeb/images/indicator.gif">
          <a:extLst>
            <a:ext uri="{FF2B5EF4-FFF2-40B4-BE49-F238E27FC236}">
              <a16:creationId xmlns:a16="http://schemas.microsoft.com/office/drawing/2014/main" id="{00000000-0008-0000-0000-00005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32" name="Immagine 8231" descr="http://demaco.consob/ArchiflowWeb/images/indicator.gif">
          <a:extLst>
            <a:ext uri="{FF2B5EF4-FFF2-40B4-BE49-F238E27FC236}">
              <a16:creationId xmlns:a16="http://schemas.microsoft.com/office/drawing/2014/main" id="{00000000-0008-0000-0000-00005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33" name="Immagine 8232" descr="http://demaco.consob/ArchiflowWeb/images/indicator.gif">
          <a:extLst>
            <a:ext uri="{FF2B5EF4-FFF2-40B4-BE49-F238E27FC236}">
              <a16:creationId xmlns:a16="http://schemas.microsoft.com/office/drawing/2014/main" id="{00000000-0008-0000-0000-00005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34" name="Immagine 8233" descr="http://demaco.consob/ArchiflowWeb/images/indicator.gif">
          <a:extLst>
            <a:ext uri="{FF2B5EF4-FFF2-40B4-BE49-F238E27FC236}">
              <a16:creationId xmlns:a16="http://schemas.microsoft.com/office/drawing/2014/main" id="{00000000-0008-0000-0000-00005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35" name="Immagine 8234" descr="http://demaco.consob/ArchiflowWeb/images/indicator.gif">
          <a:extLst>
            <a:ext uri="{FF2B5EF4-FFF2-40B4-BE49-F238E27FC236}">
              <a16:creationId xmlns:a16="http://schemas.microsoft.com/office/drawing/2014/main" id="{00000000-0008-0000-0000-00005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36" name="Immagine 8235" descr="http://demaco.consob/ArchiflowWeb/images/indicator.gif">
          <a:extLst>
            <a:ext uri="{FF2B5EF4-FFF2-40B4-BE49-F238E27FC236}">
              <a16:creationId xmlns:a16="http://schemas.microsoft.com/office/drawing/2014/main" id="{00000000-0008-0000-0000-00005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37" name="Immagine 8236" descr="http://demaco.consob/ArchiflowWeb/images/indicator.gif">
          <a:extLst>
            <a:ext uri="{FF2B5EF4-FFF2-40B4-BE49-F238E27FC236}">
              <a16:creationId xmlns:a16="http://schemas.microsoft.com/office/drawing/2014/main" id="{00000000-0008-0000-0000-00005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38" name="Immagine 8237" descr="http://demaco.consob/ArchiflowWeb/images/indicator.gif">
          <a:extLst>
            <a:ext uri="{FF2B5EF4-FFF2-40B4-BE49-F238E27FC236}">
              <a16:creationId xmlns:a16="http://schemas.microsoft.com/office/drawing/2014/main" id="{00000000-0008-0000-0000-00005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39" name="Immagine 8238" descr="http://demaco.consob/ArchiflowWeb/images/indicator.gif">
          <a:extLst>
            <a:ext uri="{FF2B5EF4-FFF2-40B4-BE49-F238E27FC236}">
              <a16:creationId xmlns:a16="http://schemas.microsoft.com/office/drawing/2014/main" id="{00000000-0008-0000-0000-00005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40" name="Immagine 8239" descr="http://demaco.consob/ArchiflowWeb/images/indicator.gif">
          <a:extLst>
            <a:ext uri="{FF2B5EF4-FFF2-40B4-BE49-F238E27FC236}">
              <a16:creationId xmlns:a16="http://schemas.microsoft.com/office/drawing/2014/main" id="{00000000-0008-0000-0000-00005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41" name="Immagine 8240" descr="http://demaco.consob/ArchiflowWeb/images/indicator.gif">
          <a:extLst>
            <a:ext uri="{FF2B5EF4-FFF2-40B4-BE49-F238E27FC236}">
              <a16:creationId xmlns:a16="http://schemas.microsoft.com/office/drawing/2014/main" id="{00000000-0008-0000-0000-00005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42" name="Immagine 8241" descr="http://demaco.consob/ArchiflowWeb/images/indicator.gif">
          <a:extLst>
            <a:ext uri="{FF2B5EF4-FFF2-40B4-BE49-F238E27FC236}">
              <a16:creationId xmlns:a16="http://schemas.microsoft.com/office/drawing/2014/main" id="{00000000-0008-0000-0000-00006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43" name="Immagine 8242" descr="http://demaco.consob/ArchiflowWeb/images/indicator.gif">
          <a:extLst>
            <a:ext uri="{FF2B5EF4-FFF2-40B4-BE49-F238E27FC236}">
              <a16:creationId xmlns:a16="http://schemas.microsoft.com/office/drawing/2014/main" id="{00000000-0008-0000-0000-00006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44" name="Immagine 8243" descr="http://demaco.consob/ArchiflowWeb/images/indicator.gif">
          <a:extLst>
            <a:ext uri="{FF2B5EF4-FFF2-40B4-BE49-F238E27FC236}">
              <a16:creationId xmlns:a16="http://schemas.microsoft.com/office/drawing/2014/main" id="{00000000-0008-0000-0000-00006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45" name="Immagine 8244" descr="http://demaco.consob/ArchiflowWeb/images/indicator.gif">
          <a:extLst>
            <a:ext uri="{FF2B5EF4-FFF2-40B4-BE49-F238E27FC236}">
              <a16:creationId xmlns:a16="http://schemas.microsoft.com/office/drawing/2014/main" id="{00000000-0008-0000-0000-00006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46" name="Immagine 8245" descr="http://demaco.consob/ArchiflowWeb/images/indicator.gif">
          <a:extLst>
            <a:ext uri="{FF2B5EF4-FFF2-40B4-BE49-F238E27FC236}">
              <a16:creationId xmlns:a16="http://schemas.microsoft.com/office/drawing/2014/main" id="{00000000-0008-0000-0000-00006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47" name="Immagine 8246" descr="http://demaco.consob/ArchiflowWeb/images/indicator.gif">
          <a:extLst>
            <a:ext uri="{FF2B5EF4-FFF2-40B4-BE49-F238E27FC236}">
              <a16:creationId xmlns:a16="http://schemas.microsoft.com/office/drawing/2014/main" id="{00000000-0008-0000-0000-00006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48" name="Immagine 8247" descr="http://demaco.consob/ArchiflowWeb/images/indicator.gif">
          <a:extLst>
            <a:ext uri="{FF2B5EF4-FFF2-40B4-BE49-F238E27FC236}">
              <a16:creationId xmlns:a16="http://schemas.microsoft.com/office/drawing/2014/main" id="{00000000-0008-0000-0000-00006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49" name="Immagine 8248" descr="http://demaco.consob/ArchiflowWeb/images/indicator.gif">
          <a:extLst>
            <a:ext uri="{FF2B5EF4-FFF2-40B4-BE49-F238E27FC236}">
              <a16:creationId xmlns:a16="http://schemas.microsoft.com/office/drawing/2014/main" id="{00000000-0008-0000-0000-00006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50" name="Immagine 8249" descr="http://demaco.consob/ArchiflowWeb/images/indicator.gif">
          <a:extLst>
            <a:ext uri="{FF2B5EF4-FFF2-40B4-BE49-F238E27FC236}">
              <a16:creationId xmlns:a16="http://schemas.microsoft.com/office/drawing/2014/main" id="{00000000-0008-0000-0000-00006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51" name="Immagine 8250" descr="http://demaco.consob/ArchiflowWeb/images/indicator.gif">
          <a:extLst>
            <a:ext uri="{FF2B5EF4-FFF2-40B4-BE49-F238E27FC236}">
              <a16:creationId xmlns:a16="http://schemas.microsoft.com/office/drawing/2014/main" id="{00000000-0008-0000-0000-00006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52" name="Immagine 8251" descr="http://demaco.consob/ArchiflowWeb/images/indicator.gif">
          <a:extLst>
            <a:ext uri="{FF2B5EF4-FFF2-40B4-BE49-F238E27FC236}">
              <a16:creationId xmlns:a16="http://schemas.microsoft.com/office/drawing/2014/main" id="{00000000-0008-0000-0000-00006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53" name="Immagine 8252" descr="http://demaco.consob/ArchiflowWeb/images/indicator.gif">
          <a:extLst>
            <a:ext uri="{FF2B5EF4-FFF2-40B4-BE49-F238E27FC236}">
              <a16:creationId xmlns:a16="http://schemas.microsoft.com/office/drawing/2014/main" id="{00000000-0008-0000-0000-00006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54" name="Immagine 8253" descr="http://demaco.consob/ArchiflowWeb/images/indicator.gif">
          <a:extLst>
            <a:ext uri="{FF2B5EF4-FFF2-40B4-BE49-F238E27FC236}">
              <a16:creationId xmlns:a16="http://schemas.microsoft.com/office/drawing/2014/main" id="{00000000-0008-0000-0000-00006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55" name="Immagine 8254" descr="http://demaco.consob/ArchiflowWeb/images/indicator.gif">
          <a:extLst>
            <a:ext uri="{FF2B5EF4-FFF2-40B4-BE49-F238E27FC236}">
              <a16:creationId xmlns:a16="http://schemas.microsoft.com/office/drawing/2014/main" id="{00000000-0008-0000-0000-00006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56" name="Immagine 8255" descr="http://demaco.consob/ArchiflowWeb/images/indicator.gif">
          <a:extLst>
            <a:ext uri="{FF2B5EF4-FFF2-40B4-BE49-F238E27FC236}">
              <a16:creationId xmlns:a16="http://schemas.microsoft.com/office/drawing/2014/main" id="{00000000-0008-0000-0000-00006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57" name="Immagine 8256" descr="http://demaco.consob/ArchiflowWeb/images/indicator.gif">
          <a:extLst>
            <a:ext uri="{FF2B5EF4-FFF2-40B4-BE49-F238E27FC236}">
              <a16:creationId xmlns:a16="http://schemas.microsoft.com/office/drawing/2014/main" id="{00000000-0008-0000-0000-00006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58" name="Immagine 8257" descr="http://demaco.consob/ArchiflowWeb/images/indicator.gif">
          <a:extLst>
            <a:ext uri="{FF2B5EF4-FFF2-40B4-BE49-F238E27FC236}">
              <a16:creationId xmlns:a16="http://schemas.microsoft.com/office/drawing/2014/main" id="{00000000-0008-0000-0000-00007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59" name="Immagine 8258" descr="http://demaco.consob/ArchiflowWeb/images/indicator.gif">
          <a:extLst>
            <a:ext uri="{FF2B5EF4-FFF2-40B4-BE49-F238E27FC236}">
              <a16:creationId xmlns:a16="http://schemas.microsoft.com/office/drawing/2014/main" id="{00000000-0008-0000-0000-00007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60" name="Immagine 8259" descr="http://demaco.consob/ArchiflowWeb/images/indicator.gif">
          <a:extLst>
            <a:ext uri="{FF2B5EF4-FFF2-40B4-BE49-F238E27FC236}">
              <a16:creationId xmlns:a16="http://schemas.microsoft.com/office/drawing/2014/main" id="{00000000-0008-0000-0000-00007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61" name="Immagine 8260" descr="http://demaco.consob/ArchiflowWeb/images/indicator.gif">
          <a:extLst>
            <a:ext uri="{FF2B5EF4-FFF2-40B4-BE49-F238E27FC236}">
              <a16:creationId xmlns:a16="http://schemas.microsoft.com/office/drawing/2014/main" id="{00000000-0008-0000-0000-00007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62" name="Immagine 8261" descr="http://demaco.consob/ArchiflowWeb/images/indicator.gif">
          <a:extLst>
            <a:ext uri="{FF2B5EF4-FFF2-40B4-BE49-F238E27FC236}">
              <a16:creationId xmlns:a16="http://schemas.microsoft.com/office/drawing/2014/main" id="{00000000-0008-0000-0000-00007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63" name="Immagine 8262" descr="http://demaco.consob/ArchiflowWeb/images/indicator.gif">
          <a:extLst>
            <a:ext uri="{FF2B5EF4-FFF2-40B4-BE49-F238E27FC236}">
              <a16:creationId xmlns:a16="http://schemas.microsoft.com/office/drawing/2014/main" id="{00000000-0008-0000-0000-00007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64" name="Immagine 8263" descr="http://demaco.consob/ArchiflowWeb/images/indicator.gif">
          <a:extLst>
            <a:ext uri="{FF2B5EF4-FFF2-40B4-BE49-F238E27FC236}">
              <a16:creationId xmlns:a16="http://schemas.microsoft.com/office/drawing/2014/main" id="{00000000-0008-0000-0000-00007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65" name="Immagine 8264" descr="http://demaco.consob/ArchiflowWeb/images/indicator.gif">
          <a:extLst>
            <a:ext uri="{FF2B5EF4-FFF2-40B4-BE49-F238E27FC236}">
              <a16:creationId xmlns:a16="http://schemas.microsoft.com/office/drawing/2014/main" id="{00000000-0008-0000-0000-00007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66" name="Immagine 8265" descr="http://demaco.consob/ArchiflowWeb/images/indicator.gif">
          <a:extLst>
            <a:ext uri="{FF2B5EF4-FFF2-40B4-BE49-F238E27FC236}">
              <a16:creationId xmlns:a16="http://schemas.microsoft.com/office/drawing/2014/main" id="{00000000-0008-0000-0000-00007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67" name="Immagine 8266" descr="http://demaco.consob/ArchiflowWeb/images/indicator.gif">
          <a:extLst>
            <a:ext uri="{FF2B5EF4-FFF2-40B4-BE49-F238E27FC236}">
              <a16:creationId xmlns:a16="http://schemas.microsoft.com/office/drawing/2014/main" id="{00000000-0008-0000-0000-00007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68" name="Immagine 8267" descr="http://demaco.consob/ArchiflowWeb/images/indicator.gif">
          <a:extLst>
            <a:ext uri="{FF2B5EF4-FFF2-40B4-BE49-F238E27FC236}">
              <a16:creationId xmlns:a16="http://schemas.microsoft.com/office/drawing/2014/main" id="{00000000-0008-0000-0000-00007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69" name="Immagine 8268" descr="http://demaco.consob/ArchiflowWeb/images/indicator.gif">
          <a:extLst>
            <a:ext uri="{FF2B5EF4-FFF2-40B4-BE49-F238E27FC236}">
              <a16:creationId xmlns:a16="http://schemas.microsoft.com/office/drawing/2014/main" id="{00000000-0008-0000-0000-00007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70" name="Immagine 8269" descr="http://demaco.consob/ArchiflowWeb/images/indicator.gif">
          <a:extLst>
            <a:ext uri="{FF2B5EF4-FFF2-40B4-BE49-F238E27FC236}">
              <a16:creationId xmlns:a16="http://schemas.microsoft.com/office/drawing/2014/main" id="{00000000-0008-0000-0000-00007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71" name="Immagine 8270" descr="http://demaco.consob/ArchiflowWeb/images/indicator.gif">
          <a:extLst>
            <a:ext uri="{FF2B5EF4-FFF2-40B4-BE49-F238E27FC236}">
              <a16:creationId xmlns:a16="http://schemas.microsoft.com/office/drawing/2014/main" id="{00000000-0008-0000-0000-00007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72" name="Immagine 8271" descr="http://demaco.consob/ArchiflowWeb/images/indicator.gif">
          <a:extLst>
            <a:ext uri="{FF2B5EF4-FFF2-40B4-BE49-F238E27FC236}">
              <a16:creationId xmlns:a16="http://schemas.microsoft.com/office/drawing/2014/main" id="{00000000-0008-0000-0000-00007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73" name="Immagine 8272" descr="http://demaco.consob/ArchiflowWeb/images/indicator.gif">
          <a:extLst>
            <a:ext uri="{FF2B5EF4-FFF2-40B4-BE49-F238E27FC236}">
              <a16:creationId xmlns:a16="http://schemas.microsoft.com/office/drawing/2014/main" id="{00000000-0008-0000-0000-00007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74" name="Immagine 8273" descr="http://demaco.consob/ArchiflowWeb/images/indicator.gif">
          <a:extLst>
            <a:ext uri="{FF2B5EF4-FFF2-40B4-BE49-F238E27FC236}">
              <a16:creationId xmlns:a16="http://schemas.microsoft.com/office/drawing/2014/main" id="{00000000-0008-0000-0000-00008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75" name="Immagine 8274" descr="http://demaco.consob/ArchiflowWeb/images/indicator.gif">
          <a:extLst>
            <a:ext uri="{FF2B5EF4-FFF2-40B4-BE49-F238E27FC236}">
              <a16:creationId xmlns:a16="http://schemas.microsoft.com/office/drawing/2014/main" id="{00000000-0008-0000-0000-00008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76" name="Immagine 8275" descr="http://demaco.consob/ArchiflowWeb/images/indicator.gif">
          <a:extLst>
            <a:ext uri="{FF2B5EF4-FFF2-40B4-BE49-F238E27FC236}">
              <a16:creationId xmlns:a16="http://schemas.microsoft.com/office/drawing/2014/main" id="{00000000-0008-0000-0000-00008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77" name="Immagine 8276" descr="http://demaco.consob/ArchiflowWeb/images/indicator.gif">
          <a:extLst>
            <a:ext uri="{FF2B5EF4-FFF2-40B4-BE49-F238E27FC236}">
              <a16:creationId xmlns:a16="http://schemas.microsoft.com/office/drawing/2014/main" id="{00000000-0008-0000-0000-00008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78" name="Immagine 8277" descr="http://demaco.consob/ArchiflowWeb/images/indicator.gif">
          <a:extLst>
            <a:ext uri="{FF2B5EF4-FFF2-40B4-BE49-F238E27FC236}">
              <a16:creationId xmlns:a16="http://schemas.microsoft.com/office/drawing/2014/main" id="{00000000-0008-0000-0000-00008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79" name="Immagine 8278" descr="http://demaco.consob/ArchiflowWeb/images/indicator.gif">
          <a:extLst>
            <a:ext uri="{FF2B5EF4-FFF2-40B4-BE49-F238E27FC236}">
              <a16:creationId xmlns:a16="http://schemas.microsoft.com/office/drawing/2014/main" id="{00000000-0008-0000-0000-00008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80" name="Immagine 8279" descr="http://demaco.consob/ArchiflowWeb/images/indicator.gif">
          <a:extLst>
            <a:ext uri="{FF2B5EF4-FFF2-40B4-BE49-F238E27FC236}">
              <a16:creationId xmlns:a16="http://schemas.microsoft.com/office/drawing/2014/main" id="{00000000-0008-0000-0000-00008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81" name="Immagine 8280" descr="http://demaco.consob/ArchiflowWeb/images/indicator.gif">
          <a:extLst>
            <a:ext uri="{FF2B5EF4-FFF2-40B4-BE49-F238E27FC236}">
              <a16:creationId xmlns:a16="http://schemas.microsoft.com/office/drawing/2014/main" id="{00000000-0008-0000-0000-00008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82" name="Immagine 8281" descr="http://demaco.consob/ArchiflowWeb/images/indicator.gif">
          <a:extLst>
            <a:ext uri="{FF2B5EF4-FFF2-40B4-BE49-F238E27FC236}">
              <a16:creationId xmlns:a16="http://schemas.microsoft.com/office/drawing/2014/main" id="{00000000-0008-0000-0000-00008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83" name="Immagine 8282" descr="http://demaco.consob/ArchiflowWeb/images/indicator.gif">
          <a:extLst>
            <a:ext uri="{FF2B5EF4-FFF2-40B4-BE49-F238E27FC236}">
              <a16:creationId xmlns:a16="http://schemas.microsoft.com/office/drawing/2014/main" id="{00000000-0008-0000-0000-00008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84" name="Immagine 8283" descr="http://demaco.consob/ArchiflowWeb/images/indicator.gif">
          <a:extLst>
            <a:ext uri="{FF2B5EF4-FFF2-40B4-BE49-F238E27FC236}">
              <a16:creationId xmlns:a16="http://schemas.microsoft.com/office/drawing/2014/main" id="{00000000-0008-0000-0000-00008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85" name="Immagine 8284" descr="http://demaco.consob/ArchiflowWeb/images/indicator.gif">
          <a:extLst>
            <a:ext uri="{FF2B5EF4-FFF2-40B4-BE49-F238E27FC236}">
              <a16:creationId xmlns:a16="http://schemas.microsoft.com/office/drawing/2014/main" id="{00000000-0008-0000-0000-00008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86" name="Immagine 8285" descr="http://demaco.consob/ArchiflowWeb/images/indicator.gif">
          <a:extLst>
            <a:ext uri="{FF2B5EF4-FFF2-40B4-BE49-F238E27FC236}">
              <a16:creationId xmlns:a16="http://schemas.microsoft.com/office/drawing/2014/main" id="{00000000-0008-0000-0000-00008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87" name="Immagine 8286" descr="http://demaco.consob/ArchiflowWeb/images/indicator.gif">
          <a:extLst>
            <a:ext uri="{FF2B5EF4-FFF2-40B4-BE49-F238E27FC236}">
              <a16:creationId xmlns:a16="http://schemas.microsoft.com/office/drawing/2014/main" id="{00000000-0008-0000-0000-00008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88" name="Immagine 8287" descr="http://demaco.consob/ArchiflowWeb/images/indicator.gif">
          <a:extLst>
            <a:ext uri="{FF2B5EF4-FFF2-40B4-BE49-F238E27FC236}">
              <a16:creationId xmlns:a16="http://schemas.microsoft.com/office/drawing/2014/main" id="{00000000-0008-0000-0000-00008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89" name="Immagine 8288" descr="http://demaco.consob/ArchiflowWeb/images/indicator.gif">
          <a:extLst>
            <a:ext uri="{FF2B5EF4-FFF2-40B4-BE49-F238E27FC236}">
              <a16:creationId xmlns:a16="http://schemas.microsoft.com/office/drawing/2014/main" id="{00000000-0008-0000-0000-00008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90" name="Immagine 8289" descr="http://demaco.consob/ArchiflowWeb/images/indicator.gif">
          <a:extLst>
            <a:ext uri="{FF2B5EF4-FFF2-40B4-BE49-F238E27FC236}">
              <a16:creationId xmlns:a16="http://schemas.microsoft.com/office/drawing/2014/main" id="{00000000-0008-0000-0000-00009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91" name="Immagine 8290" descr="http://demaco.consob/ArchiflowWeb/images/indicator.gif">
          <a:extLst>
            <a:ext uri="{FF2B5EF4-FFF2-40B4-BE49-F238E27FC236}">
              <a16:creationId xmlns:a16="http://schemas.microsoft.com/office/drawing/2014/main" id="{00000000-0008-0000-0000-00009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92" name="Immagine 8291" descr="http://demaco.consob/ArchiflowWeb/images/indicator.gif">
          <a:extLst>
            <a:ext uri="{FF2B5EF4-FFF2-40B4-BE49-F238E27FC236}">
              <a16:creationId xmlns:a16="http://schemas.microsoft.com/office/drawing/2014/main" id="{00000000-0008-0000-0000-00009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93" name="Immagine 8292" descr="http://demaco.consob/ArchiflowWeb/images/indicator.gif">
          <a:extLst>
            <a:ext uri="{FF2B5EF4-FFF2-40B4-BE49-F238E27FC236}">
              <a16:creationId xmlns:a16="http://schemas.microsoft.com/office/drawing/2014/main" id="{00000000-0008-0000-0000-00009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94" name="Immagine 8293" descr="http://demaco.consob/ArchiflowWeb/images/indicator.gif">
          <a:extLst>
            <a:ext uri="{FF2B5EF4-FFF2-40B4-BE49-F238E27FC236}">
              <a16:creationId xmlns:a16="http://schemas.microsoft.com/office/drawing/2014/main" id="{00000000-0008-0000-0000-00009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95" name="Immagine 8294" descr="http://demaco.consob/ArchiflowWeb/images/indicator.gif">
          <a:extLst>
            <a:ext uri="{FF2B5EF4-FFF2-40B4-BE49-F238E27FC236}">
              <a16:creationId xmlns:a16="http://schemas.microsoft.com/office/drawing/2014/main" id="{00000000-0008-0000-0000-00009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96" name="Immagine 8295" descr="http://demaco.consob/ArchiflowWeb/images/indicator.gif">
          <a:extLst>
            <a:ext uri="{FF2B5EF4-FFF2-40B4-BE49-F238E27FC236}">
              <a16:creationId xmlns:a16="http://schemas.microsoft.com/office/drawing/2014/main" id="{00000000-0008-0000-0000-00009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97" name="Immagine 8296" descr="http://demaco.consob/ArchiflowWeb/images/indicator.gif">
          <a:extLst>
            <a:ext uri="{FF2B5EF4-FFF2-40B4-BE49-F238E27FC236}">
              <a16:creationId xmlns:a16="http://schemas.microsoft.com/office/drawing/2014/main" id="{00000000-0008-0000-0000-00009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298" name="Immagine 8297" descr="http://demaco.consob/ArchiflowWeb/images/indicator.gif">
          <a:extLst>
            <a:ext uri="{FF2B5EF4-FFF2-40B4-BE49-F238E27FC236}">
              <a16:creationId xmlns:a16="http://schemas.microsoft.com/office/drawing/2014/main" id="{00000000-0008-0000-0000-00009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299" name="Immagine 8298" descr="http://demaco.consob/ArchiflowWeb/images/indicator.gif">
          <a:extLst>
            <a:ext uri="{FF2B5EF4-FFF2-40B4-BE49-F238E27FC236}">
              <a16:creationId xmlns:a16="http://schemas.microsoft.com/office/drawing/2014/main" id="{00000000-0008-0000-0000-00009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00" name="Immagine 8299" descr="http://demaco.consob/ArchiflowWeb/images/indicator.gif">
          <a:extLst>
            <a:ext uri="{FF2B5EF4-FFF2-40B4-BE49-F238E27FC236}">
              <a16:creationId xmlns:a16="http://schemas.microsoft.com/office/drawing/2014/main" id="{00000000-0008-0000-0000-00009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01" name="Immagine 8300" descr="http://demaco.consob/ArchiflowWeb/images/indicator.gif">
          <a:extLst>
            <a:ext uri="{FF2B5EF4-FFF2-40B4-BE49-F238E27FC236}">
              <a16:creationId xmlns:a16="http://schemas.microsoft.com/office/drawing/2014/main" id="{00000000-0008-0000-0000-00009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02" name="Immagine 8301" descr="http://demaco.consob/ArchiflowWeb/images/indicator.gif">
          <a:extLst>
            <a:ext uri="{FF2B5EF4-FFF2-40B4-BE49-F238E27FC236}">
              <a16:creationId xmlns:a16="http://schemas.microsoft.com/office/drawing/2014/main" id="{00000000-0008-0000-0000-00009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03" name="Immagine 8302" descr="http://demaco.consob/ArchiflowWeb/images/indicator.gif">
          <a:extLst>
            <a:ext uri="{FF2B5EF4-FFF2-40B4-BE49-F238E27FC236}">
              <a16:creationId xmlns:a16="http://schemas.microsoft.com/office/drawing/2014/main" id="{00000000-0008-0000-0000-00009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04" name="Immagine 8303" descr="http://demaco.consob/ArchiflowWeb/images/indicator.gif">
          <a:extLst>
            <a:ext uri="{FF2B5EF4-FFF2-40B4-BE49-F238E27FC236}">
              <a16:creationId xmlns:a16="http://schemas.microsoft.com/office/drawing/2014/main" id="{00000000-0008-0000-0000-00009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05" name="Immagine 8304" descr="http://demaco.consob/ArchiflowWeb/images/indicator.gif">
          <a:extLst>
            <a:ext uri="{FF2B5EF4-FFF2-40B4-BE49-F238E27FC236}">
              <a16:creationId xmlns:a16="http://schemas.microsoft.com/office/drawing/2014/main" id="{00000000-0008-0000-0000-00009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06" name="Immagine 8305" descr="http://demaco.consob/ArchiflowWeb/images/indicator.gif">
          <a:extLst>
            <a:ext uri="{FF2B5EF4-FFF2-40B4-BE49-F238E27FC236}">
              <a16:creationId xmlns:a16="http://schemas.microsoft.com/office/drawing/2014/main" id="{00000000-0008-0000-0000-0000A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07" name="Immagine 8306" descr="http://demaco.consob/ArchiflowWeb/images/indicator.gif">
          <a:extLst>
            <a:ext uri="{FF2B5EF4-FFF2-40B4-BE49-F238E27FC236}">
              <a16:creationId xmlns:a16="http://schemas.microsoft.com/office/drawing/2014/main" id="{00000000-0008-0000-0000-0000A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08" name="Immagine 8307" descr="http://demaco.consob/ArchiflowWeb/images/indicator.gif">
          <a:extLst>
            <a:ext uri="{FF2B5EF4-FFF2-40B4-BE49-F238E27FC236}">
              <a16:creationId xmlns:a16="http://schemas.microsoft.com/office/drawing/2014/main" id="{00000000-0008-0000-0000-0000A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09" name="Immagine 8308" descr="http://demaco.consob/ArchiflowWeb/images/indicator.gif">
          <a:extLst>
            <a:ext uri="{FF2B5EF4-FFF2-40B4-BE49-F238E27FC236}">
              <a16:creationId xmlns:a16="http://schemas.microsoft.com/office/drawing/2014/main" id="{00000000-0008-0000-0000-0000A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10" name="Immagine 8309" descr="http://demaco.consob/ArchiflowWeb/images/indicator.gif">
          <a:extLst>
            <a:ext uri="{FF2B5EF4-FFF2-40B4-BE49-F238E27FC236}">
              <a16:creationId xmlns:a16="http://schemas.microsoft.com/office/drawing/2014/main" id="{00000000-0008-0000-0000-0000A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11" name="Immagine 8310" descr="http://demaco.consob/ArchiflowWeb/images/indicator.gif">
          <a:extLst>
            <a:ext uri="{FF2B5EF4-FFF2-40B4-BE49-F238E27FC236}">
              <a16:creationId xmlns:a16="http://schemas.microsoft.com/office/drawing/2014/main" id="{00000000-0008-0000-0000-0000A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12" name="Immagine 8311" descr="http://demaco.consob/ArchiflowWeb/images/indicator.gif">
          <a:extLst>
            <a:ext uri="{FF2B5EF4-FFF2-40B4-BE49-F238E27FC236}">
              <a16:creationId xmlns:a16="http://schemas.microsoft.com/office/drawing/2014/main" id="{00000000-0008-0000-0000-0000A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13" name="Immagine 8312" descr="http://demaco.consob/ArchiflowWeb/images/indicator.gif">
          <a:extLst>
            <a:ext uri="{FF2B5EF4-FFF2-40B4-BE49-F238E27FC236}">
              <a16:creationId xmlns:a16="http://schemas.microsoft.com/office/drawing/2014/main" id="{00000000-0008-0000-0000-0000A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14" name="Immagine 8313" descr="http://demaco.consob/ArchiflowWeb/images/indicator.gif">
          <a:extLst>
            <a:ext uri="{FF2B5EF4-FFF2-40B4-BE49-F238E27FC236}">
              <a16:creationId xmlns:a16="http://schemas.microsoft.com/office/drawing/2014/main" id="{00000000-0008-0000-0000-0000A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15" name="Immagine 8314" descr="http://demaco.consob/ArchiflowWeb/images/indicator.gif">
          <a:extLst>
            <a:ext uri="{FF2B5EF4-FFF2-40B4-BE49-F238E27FC236}">
              <a16:creationId xmlns:a16="http://schemas.microsoft.com/office/drawing/2014/main" id="{00000000-0008-0000-0000-0000A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16" name="Immagine 8315" descr="http://demaco.consob/ArchiflowWeb/images/indicator.gif">
          <a:extLst>
            <a:ext uri="{FF2B5EF4-FFF2-40B4-BE49-F238E27FC236}">
              <a16:creationId xmlns:a16="http://schemas.microsoft.com/office/drawing/2014/main" id="{00000000-0008-0000-0000-0000A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17" name="Immagine 8316" descr="http://demaco.consob/ArchiflowWeb/images/indicator.gif">
          <a:extLst>
            <a:ext uri="{FF2B5EF4-FFF2-40B4-BE49-F238E27FC236}">
              <a16:creationId xmlns:a16="http://schemas.microsoft.com/office/drawing/2014/main" id="{00000000-0008-0000-0000-0000A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18" name="Immagine 8317" descr="http://demaco.consob/ArchiflowWeb/images/indicator.gif">
          <a:extLst>
            <a:ext uri="{FF2B5EF4-FFF2-40B4-BE49-F238E27FC236}">
              <a16:creationId xmlns:a16="http://schemas.microsoft.com/office/drawing/2014/main" id="{00000000-0008-0000-0000-0000A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19" name="Immagine 8318" descr="http://demaco.consob/ArchiflowWeb/images/indicator.gif">
          <a:extLst>
            <a:ext uri="{FF2B5EF4-FFF2-40B4-BE49-F238E27FC236}">
              <a16:creationId xmlns:a16="http://schemas.microsoft.com/office/drawing/2014/main" id="{00000000-0008-0000-0000-0000A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20" name="Immagine 8319" descr="http://demaco.consob/ArchiflowWeb/images/indicator.gif">
          <a:extLst>
            <a:ext uri="{FF2B5EF4-FFF2-40B4-BE49-F238E27FC236}">
              <a16:creationId xmlns:a16="http://schemas.microsoft.com/office/drawing/2014/main" id="{00000000-0008-0000-0000-0000A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21" name="Immagine 8320" descr="http://demaco.consob/ArchiflowWeb/images/indicator.gif">
          <a:extLst>
            <a:ext uri="{FF2B5EF4-FFF2-40B4-BE49-F238E27FC236}">
              <a16:creationId xmlns:a16="http://schemas.microsoft.com/office/drawing/2014/main" id="{00000000-0008-0000-0000-0000A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22" name="Immagine 8321" descr="http://demaco.consob/ArchiflowWeb/images/indicator.gif">
          <a:extLst>
            <a:ext uri="{FF2B5EF4-FFF2-40B4-BE49-F238E27FC236}">
              <a16:creationId xmlns:a16="http://schemas.microsoft.com/office/drawing/2014/main" id="{00000000-0008-0000-0000-0000B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23" name="Immagine 8322" descr="http://demaco.consob/ArchiflowWeb/images/indicator.gif">
          <a:extLst>
            <a:ext uri="{FF2B5EF4-FFF2-40B4-BE49-F238E27FC236}">
              <a16:creationId xmlns:a16="http://schemas.microsoft.com/office/drawing/2014/main" id="{00000000-0008-0000-0000-0000B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24" name="Immagine 8323" descr="http://demaco.consob/ArchiflowWeb/images/indicator.gif">
          <a:extLst>
            <a:ext uri="{FF2B5EF4-FFF2-40B4-BE49-F238E27FC236}">
              <a16:creationId xmlns:a16="http://schemas.microsoft.com/office/drawing/2014/main" id="{00000000-0008-0000-0000-0000B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25" name="Immagine 8324" descr="http://demaco.consob/ArchiflowWeb/images/indicator.gif">
          <a:extLst>
            <a:ext uri="{FF2B5EF4-FFF2-40B4-BE49-F238E27FC236}">
              <a16:creationId xmlns:a16="http://schemas.microsoft.com/office/drawing/2014/main" id="{00000000-0008-0000-0000-0000B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26" name="Immagine 8325" descr="http://demaco.consob/ArchiflowWeb/images/indicator.gif">
          <a:extLst>
            <a:ext uri="{FF2B5EF4-FFF2-40B4-BE49-F238E27FC236}">
              <a16:creationId xmlns:a16="http://schemas.microsoft.com/office/drawing/2014/main" id="{00000000-0008-0000-0000-0000B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27" name="Immagine 8326" descr="http://demaco.consob/ArchiflowWeb/images/indicator.gif">
          <a:extLst>
            <a:ext uri="{FF2B5EF4-FFF2-40B4-BE49-F238E27FC236}">
              <a16:creationId xmlns:a16="http://schemas.microsoft.com/office/drawing/2014/main" id="{00000000-0008-0000-0000-0000B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28" name="Immagine 8327" descr="http://demaco.consob/ArchiflowWeb/images/indicator.gif">
          <a:extLst>
            <a:ext uri="{FF2B5EF4-FFF2-40B4-BE49-F238E27FC236}">
              <a16:creationId xmlns:a16="http://schemas.microsoft.com/office/drawing/2014/main" id="{00000000-0008-0000-0000-0000B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29" name="Immagine 8328" descr="http://demaco.consob/ArchiflowWeb/images/indicator.gif">
          <a:extLst>
            <a:ext uri="{FF2B5EF4-FFF2-40B4-BE49-F238E27FC236}">
              <a16:creationId xmlns:a16="http://schemas.microsoft.com/office/drawing/2014/main" id="{00000000-0008-0000-0000-0000B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30" name="Immagine 8329" descr="http://demaco.consob/ArchiflowWeb/images/indicator.gif">
          <a:extLst>
            <a:ext uri="{FF2B5EF4-FFF2-40B4-BE49-F238E27FC236}">
              <a16:creationId xmlns:a16="http://schemas.microsoft.com/office/drawing/2014/main" id="{00000000-0008-0000-0000-0000B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31" name="Immagine 8330" descr="http://demaco.consob/ArchiflowWeb/images/indicator.gif">
          <a:extLst>
            <a:ext uri="{FF2B5EF4-FFF2-40B4-BE49-F238E27FC236}">
              <a16:creationId xmlns:a16="http://schemas.microsoft.com/office/drawing/2014/main" id="{00000000-0008-0000-0000-0000B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32" name="Immagine 8331" descr="http://demaco.consob/ArchiflowWeb/images/indicator.gif">
          <a:extLst>
            <a:ext uri="{FF2B5EF4-FFF2-40B4-BE49-F238E27FC236}">
              <a16:creationId xmlns:a16="http://schemas.microsoft.com/office/drawing/2014/main" id="{00000000-0008-0000-0000-0000B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33" name="Immagine 8332" descr="http://demaco.consob/ArchiflowWeb/images/indicator.gif">
          <a:extLst>
            <a:ext uri="{FF2B5EF4-FFF2-40B4-BE49-F238E27FC236}">
              <a16:creationId xmlns:a16="http://schemas.microsoft.com/office/drawing/2014/main" id="{00000000-0008-0000-0000-0000B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34" name="Immagine 8333" descr="http://demaco.consob/ArchiflowWeb/images/indicator.gif">
          <a:extLst>
            <a:ext uri="{FF2B5EF4-FFF2-40B4-BE49-F238E27FC236}">
              <a16:creationId xmlns:a16="http://schemas.microsoft.com/office/drawing/2014/main" id="{00000000-0008-0000-0000-0000B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35" name="Immagine 8334" descr="http://demaco.consob/ArchiflowWeb/images/indicator.gif">
          <a:extLst>
            <a:ext uri="{FF2B5EF4-FFF2-40B4-BE49-F238E27FC236}">
              <a16:creationId xmlns:a16="http://schemas.microsoft.com/office/drawing/2014/main" id="{00000000-0008-0000-0000-0000B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36" name="Immagine 8335" descr="http://demaco.consob/ArchiflowWeb/images/indicator.gif">
          <a:extLst>
            <a:ext uri="{FF2B5EF4-FFF2-40B4-BE49-F238E27FC236}">
              <a16:creationId xmlns:a16="http://schemas.microsoft.com/office/drawing/2014/main" id="{00000000-0008-0000-0000-0000B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37" name="Immagine 8336" descr="http://demaco.consob/ArchiflowWeb/images/indicator.gif">
          <a:extLst>
            <a:ext uri="{FF2B5EF4-FFF2-40B4-BE49-F238E27FC236}">
              <a16:creationId xmlns:a16="http://schemas.microsoft.com/office/drawing/2014/main" id="{00000000-0008-0000-0000-0000B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38" name="Immagine 8337" descr="http://demaco.consob/ArchiflowWeb/images/indicator.gif">
          <a:extLst>
            <a:ext uri="{FF2B5EF4-FFF2-40B4-BE49-F238E27FC236}">
              <a16:creationId xmlns:a16="http://schemas.microsoft.com/office/drawing/2014/main" id="{00000000-0008-0000-0000-0000C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39" name="Immagine 8338" descr="http://demaco.consob/ArchiflowWeb/images/indicator.gif">
          <a:extLst>
            <a:ext uri="{FF2B5EF4-FFF2-40B4-BE49-F238E27FC236}">
              <a16:creationId xmlns:a16="http://schemas.microsoft.com/office/drawing/2014/main" id="{00000000-0008-0000-0000-0000C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40" name="Immagine 8339" descr="http://demaco.consob/ArchiflowWeb/images/indicator.gif">
          <a:extLst>
            <a:ext uri="{FF2B5EF4-FFF2-40B4-BE49-F238E27FC236}">
              <a16:creationId xmlns:a16="http://schemas.microsoft.com/office/drawing/2014/main" id="{00000000-0008-0000-0000-0000C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41" name="Immagine 8340" descr="http://demaco.consob/ArchiflowWeb/images/indicator.gif">
          <a:extLst>
            <a:ext uri="{FF2B5EF4-FFF2-40B4-BE49-F238E27FC236}">
              <a16:creationId xmlns:a16="http://schemas.microsoft.com/office/drawing/2014/main" id="{00000000-0008-0000-0000-0000C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42" name="Immagine 8341" descr="http://demaco.consob/ArchiflowWeb/images/indicator.gif">
          <a:extLst>
            <a:ext uri="{FF2B5EF4-FFF2-40B4-BE49-F238E27FC236}">
              <a16:creationId xmlns:a16="http://schemas.microsoft.com/office/drawing/2014/main" id="{00000000-0008-0000-0000-0000C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43" name="Immagine 8342" descr="http://demaco.consob/ArchiflowWeb/images/indicator.gif">
          <a:extLst>
            <a:ext uri="{FF2B5EF4-FFF2-40B4-BE49-F238E27FC236}">
              <a16:creationId xmlns:a16="http://schemas.microsoft.com/office/drawing/2014/main" id="{00000000-0008-0000-0000-0000C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44" name="Immagine 8343" descr="http://demaco.consob/ArchiflowWeb/images/indicator.gif">
          <a:extLst>
            <a:ext uri="{FF2B5EF4-FFF2-40B4-BE49-F238E27FC236}">
              <a16:creationId xmlns:a16="http://schemas.microsoft.com/office/drawing/2014/main" id="{00000000-0008-0000-0000-0000C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45" name="Immagine 8344" descr="http://demaco.consob/ArchiflowWeb/images/indicator.gif">
          <a:extLst>
            <a:ext uri="{FF2B5EF4-FFF2-40B4-BE49-F238E27FC236}">
              <a16:creationId xmlns:a16="http://schemas.microsoft.com/office/drawing/2014/main" id="{00000000-0008-0000-0000-0000C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46" name="Immagine 8345" descr="http://demaco.consob/ArchiflowWeb/images/indicator.gif">
          <a:extLst>
            <a:ext uri="{FF2B5EF4-FFF2-40B4-BE49-F238E27FC236}">
              <a16:creationId xmlns:a16="http://schemas.microsoft.com/office/drawing/2014/main" id="{00000000-0008-0000-0000-0000C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47" name="Immagine 8346" descr="http://demaco.consob/ArchiflowWeb/images/indicator.gif">
          <a:extLst>
            <a:ext uri="{FF2B5EF4-FFF2-40B4-BE49-F238E27FC236}">
              <a16:creationId xmlns:a16="http://schemas.microsoft.com/office/drawing/2014/main" id="{00000000-0008-0000-0000-0000C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48" name="Immagine 8347" descr="http://demaco.consob/ArchiflowWeb/images/indicator.gif">
          <a:extLst>
            <a:ext uri="{FF2B5EF4-FFF2-40B4-BE49-F238E27FC236}">
              <a16:creationId xmlns:a16="http://schemas.microsoft.com/office/drawing/2014/main" id="{00000000-0008-0000-0000-0000C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49" name="Immagine 8348" descr="http://demaco.consob/ArchiflowWeb/images/indicator.gif">
          <a:extLst>
            <a:ext uri="{FF2B5EF4-FFF2-40B4-BE49-F238E27FC236}">
              <a16:creationId xmlns:a16="http://schemas.microsoft.com/office/drawing/2014/main" id="{00000000-0008-0000-0000-0000C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50" name="Immagine 8349" descr="http://demaco.consob/ArchiflowWeb/images/indicator.gif">
          <a:extLst>
            <a:ext uri="{FF2B5EF4-FFF2-40B4-BE49-F238E27FC236}">
              <a16:creationId xmlns:a16="http://schemas.microsoft.com/office/drawing/2014/main" id="{00000000-0008-0000-0000-0000C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51" name="Immagine 8350" descr="http://demaco.consob/ArchiflowWeb/images/indicator.gif">
          <a:extLst>
            <a:ext uri="{FF2B5EF4-FFF2-40B4-BE49-F238E27FC236}">
              <a16:creationId xmlns:a16="http://schemas.microsoft.com/office/drawing/2014/main" id="{00000000-0008-0000-0000-0000C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52" name="Immagine 8351" descr="http://demaco.consob/ArchiflowWeb/images/indicator.gif">
          <a:extLst>
            <a:ext uri="{FF2B5EF4-FFF2-40B4-BE49-F238E27FC236}">
              <a16:creationId xmlns:a16="http://schemas.microsoft.com/office/drawing/2014/main" id="{00000000-0008-0000-0000-0000C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53" name="Immagine 8352" descr="http://demaco.consob/ArchiflowWeb/images/indicator.gif">
          <a:extLst>
            <a:ext uri="{FF2B5EF4-FFF2-40B4-BE49-F238E27FC236}">
              <a16:creationId xmlns:a16="http://schemas.microsoft.com/office/drawing/2014/main" id="{00000000-0008-0000-0000-0000C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54" name="Immagine 8353" descr="http://demaco.consob/ArchiflowWeb/images/indicator.gif">
          <a:extLst>
            <a:ext uri="{FF2B5EF4-FFF2-40B4-BE49-F238E27FC236}">
              <a16:creationId xmlns:a16="http://schemas.microsoft.com/office/drawing/2014/main" id="{00000000-0008-0000-0000-0000D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55" name="Immagine 8354" descr="http://demaco.consob/ArchiflowWeb/images/indicator.gif">
          <a:extLst>
            <a:ext uri="{FF2B5EF4-FFF2-40B4-BE49-F238E27FC236}">
              <a16:creationId xmlns:a16="http://schemas.microsoft.com/office/drawing/2014/main" id="{00000000-0008-0000-0000-0000D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56" name="Immagine 8355" descr="http://demaco.consob/ArchiflowWeb/images/indicator.gif">
          <a:extLst>
            <a:ext uri="{FF2B5EF4-FFF2-40B4-BE49-F238E27FC236}">
              <a16:creationId xmlns:a16="http://schemas.microsoft.com/office/drawing/2014/main" id="{00000000-0008-0000-0000-0000D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57" name="Immagine 8356" descr="http://demaco.consob/ArchiflowWeb/images/indicator.gif">
          <a:extLst>
            <a:ext uri="{FF2B5EF4-FFF2-40B4-BE49-F238E27FC236}">
              <a16:creationId xmlns:a16="http://schemas.microsoft.com/office/drawing/2014/main" id="{00000000-0008-0000-0000-0000D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58" name="Immagine 8357" descr="http://demaco.consob/ArchiflowWeb/images/indicator.gif">
          <a:extLst>
            <a:ext uri="{FF2B5EF4-FFF2-40B4-BE49-F238E27FC236}">
              <a16:creationId xmlns:a16="http://schemas.microsoft.com/office/drawing/2014/main" id="{00000000-0008-0000-0000-0000D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59" name="Immagine 8358" descr="http://demaco.consob/ArchiflowWeb/images/indicator.gif">
          <a:extLst>
            <a:ext uri="{FF2B5EF4-FFF2-40B4-BE49-F238E27FC236}">
              <a16:creationId xmlns:a16="http://schemas.microsoft.com/office/drawing/2014/main" id="{00000000-0008-0000-0000-0000D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0" name="Immagine 8359" descr="http://demaco.consob/ArchiflowWeb/images/indicator.gif">
          <a:extLst>
            <a:ext uri="{FF2B5EF4-FFF2-40B4-BE49-F238E27FC236}">
              <a16:creationId xmlns:a16="http://schemas.microsoft.com/office/drawing/2014/main" id="{00000000-0008-0000-0000-0000D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61" name="Immagine 8360" descr="http://demaco.consob/ArchiflowWeb/images/indicator.gif">
          <a:extLst>
            <a:ext uri="{FF2B5EF4-FFF2-40B4-BE49-F238E27FC236}">
              <a16:creationId xmlns:a16="http://schemas.microsoft.com/office/drawing/2014/main" id="{00000000-0008-0000-0000-0000D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2" name="Immagine 8361" descr="http://demaco.consob/ArchiflowWeb/images/indicator.gif">
          <a:extLst>
            <a:ext uri="{FF2B5EF4-FFF2-40B4-BE49-F238E27FC236}">
              <a16:creationId xmlns:a16="http://schemas.microsoft.com/office/drawing/2014/main" id="{00000000-0008-0000-0000-0000D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3" name="Immagine 8362" descr="http://demaco.consob/ArchiflowWeb/images/indicator.gif">
          <a:extLst>
            <a:ext uri="{FF2B5EF4-FFF2-40B4-BE49-F238E27FC236}">
              <a16:creationId xmlns:a16="http://schemas.microsoft.com/office/drawing/2014/main" id="{00000000-0008-0000-0000-0000D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4" name="Immagine 8363" descr="http://demaco.consob/ArchiflowWeb/images/indicator.gif">
          <a:extLst>
            <a:ext uri="{FF2B5EF4-FFF2-40B4-BE49-F238E27FC236}">
              <a16:creationId xmlns:a16="http://schemas.microsoft.com/office/drawing/2014/main" id="{00000000-0008-0000-0000-0000D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5" name="Immagine 8364" descr="http://demaco.consob/ArchiflowWeb/images/indicator.gif">
          <a:extLst>
            <a:ext uri="{FF2B5EF4-FFF2-40B4-BE49-F238E27FC236}">
              <a16:creationId xmlns:a16="http://schemas.microsoft.com/office/drawing/2014/main" id="{00000000-0008-0000-0000-0000D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6" name="Immagine 8365" descr="http://demaco.consob/ArchiflowWeb/images/indicator.gif">
          <a:extLst>
            <a:ext uri="{FF2B5EF4-FFF2-40B4-BE49-F238E27FC236}">
              <a16:creationId xmlns:a16="http://schemas.microsoft.com/office/drawing/2014/main" id="{00000000-0008-0000-0000-0000D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7" name="Immagine 8366" descr="http://demaco.consob/ArchiflowWeb/images/indicator.gif">
          <a:extLst>
            <a:ext uri="{FF2B5EF4-FFF2-40B4-BE49-F238E27FC236}">
              <a16:creationId xmlns:a16="http://schemas.microsoft.com/office/drawing/2014/main" id="{00000000-0008-0000-0000-0000DD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8" name="Immagine 8367" descr="http://demaco.consob/ArchiflowWeb/images/indicator.gif">
          <a:extLst>
            <a:ext uri="{FF2B5EF4-FFF2-40B4-BE49-F238E27FC236}">
              <a16:creationId xmlns:a16="http://schemas.microsoft.com/office/drawing/2014/main" id="{00000000-0008-0000-0000-0000DE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69" name="Immagine 8368" descr="http://demaco.consob/ArchiflowWeb/images/indicator.gif">
          <a:extLst>
            <a:ext uri="{FF2B5EF4-FFF2-40B4-BE49-F238E27FC236}">
              <a16:creationId xmlns:a16="http://schemas.microsoft.com/office/drawing/2014/main" id="{00000000-0008-0000-0000-0000DF04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70" name="Immagine 8369" descr="http://demaco.consob/ArchiflowWeb/images/indicator.gif">
          <a:extLst>
            <a:ext uri="{FF2B5EF4-FFF2-40B4-BE49-F238E27FC236}">
              <a16:creationId xmlns:a16="http://schemas.microsoft.com/office/drawing/2014/main" id="{00000000-0008-0000-0000-0000E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71" name="Immagine 8370" descr="http://demaco.consob/ArchiflowWeb/images/indicator.gif">
          <a:extLst>
            <a:ext uri="{FF2B5EF4-FFF2-40B4-BE49-F238E27FC236}">
              <a16:creationId xmlns:a16="http://schemas.microsoft.com/office/drawing/2014/main" id="{00000000-0008-0000-0000-0000E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72" name="Immagine 8371" descr="http://demaco.consob/ArchiflowWeb/images/indicator.gif">
          <a:extLst>
            <a:ext uri="{FF2B5EF4-FFF2-40B4-BE49-F238E27FC236}">
              <a16:creationId xmlns:a16="http://schemas.microsoft.com/office/drawing/2014/main" id="{00000000-0008-0000-0000-0000E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73" name="Immagine 8372" descr="http://demaco.consob/ArchiflowWeb/images/indicator.gif">
          <a:extLst>
            <a:ext uri="{FF2B5EF4-FFF2-40B4-BE49-F238E27FC236}">
              <a16:creationId xmlns:a16="http://schemas.microsoft.com/office/drawing/2014/main" id="{00000000-0008-0000-0000-0000E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74" name="Immagine 8373" descr="http://demaco.consob/ArchiflowWeb/images/indicator.gif">
          <a:extLst>
            <a:ext uri="{FF2B5EF4-FFF2-40B4-BE49-F238E27FC236}">
              <a16:creationId xmlns:a16="http://schemas.microsoft.com/office/drawing/2014/main" id="{00000000-0008-0000-0000-0000E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75" name="Immagine 8374" descr="http://demaco.consob/ArchiflowWeb/images/indicator.gif">
          <a:extLst>
            <a:ext uri="{FF2B5EF4-FFF2-40B4-BE49-F238E27FC236}">
              <a16:creationId xmlns:a16="http://schemas.microsoft.com/office/drawing/2014/main" id="{00000000-0008-0000-0000-0000E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76" name="Immagine 8375" descr="http://demaco.consob/ArchiflowWeb/images/indicator.gif">
          <a:extLst>
            <a:ext uri="{FF2B5EF4-FFF2-40B4-BE49-F238E27FC236}">
              <a16:creationId xmlns:a16="http://schemas.microsoft.com/office/drawing/2014/main" id="{00000000-0008-0000-0000-0000E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77" name="Immagine 8376" descr="http://demaco.consob/ArchiflowWeb/images/indicator.gif">
          <a:extLst>
            <a:ext uri="{FF2B5EF4-FFF2-40B4-BE49-F238E27FC236}">
              <a16:creationId xmlns:a16="http://schemas.microsoft.com/office/drawing/2014/main" id="{00000000-0008-0000-0000-0000E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78" name="Immagine 8377" descr="http://demaco.consob/ArchiflowWeb/images/indicator.gif">
          <a:extLst>
            <a:ext uri="{FF2B5EF4-FFF2-40B4-BE49-F238E27FC236}">
              <a16:creationId xmlns:a16="http://schemas.microsoft.com/office/drawing/2014/main" id="{00000000-0008-0000-0000-0000E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79" name="Immagine 8378" descr="http://demaco.consob/ArchiflowWeb/images/indicator.gif">
          <a:extLst>
            <a:ext uri="{FF2B5EF4-FFF2-40B4-BE49-F238E27FC236}">
              <a16:creationId xmlns:a16="http://schemas.microsoft.com/office/drawing/2014/main" id="{00000000-0008-0000-0000-0000E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80" name="Immagine 8379" descr="http://demaco.consob/ArchiflowWeb/images/indicator.gif">
          <a:extLst>
            <a:ext uri="{FF2B5EF4-FFF2-40B4-BE49-F238E27FC236}">
              <a16:creationId xmlns:a16="http://schemas.microsoft.com/office/drawing/2014/main" id="{00000000-0008-0000-0000-0000E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81" name="Immagine 8380" descr="http://demaco.consob/ArchiflowWeb/images/indicator.gif">
          <a:extLst>
            <a:ext uri="{FF2B5EF4-FFF2-40B4-BE49-F238E27FC236}">
              <a16:creationId xmlns:a16="http://schemas.microsoft.com/office/drawing/2014/main" id="{00000000-0008-0000-0000-0000E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82" name="Immagine 8381" descr="http://demaco.consob/ArchiflowWeb/images/indicator.gif">
          <a:extLst>
            <a:ext uri="{FF2B5EF4-FFF2-40B4-BE49-F238E27FC236}">
              <a16:creationId xmlns:a16="http://schemas.microsoft.com/office/drawing/2014/main" id="{00000000-0008-0000-0000-0000E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83" name="Immagine 8382" descr="http://demaco.consob/ArchiflowWeb/images/indicator.gif">
          <a:extLst>
            <a:ext uri="{FF2B5EF4-FFF2-40B4-BE49-F238E27FC236}">
              <a16:creationId xmlns:a16="http://schemas.microsoft.com/office/drawing/2014/main" id="{00000000-0008-0000-0000-0000E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84" name="Immagine 8383" descr="http://demaco.consob/ArchiflowWeb/images/indicator.gif">
          <a:extLst>
            <a:ext uri="{FF2B5EF4-FFF2-40B4-BE49-F238E27FC236}">
              <a16:creationId xmlns:a16="http://schemas.microsoft.com/office/drawing/2014/main" id="{00000000-0008-0000-0000-0000E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85" name="Immagine 8384" descr="http://demaco.consob/ArchiflowWeb/images/indicator.gif">
          <a:extLst>
            <a:ext uri="{FF2B5EF4-FFF2-40B4-BE49-F238E27FC236}">
              <a16:creationId xmlns:a16="http://schemas.microsoft.com/office/drawing/2014/main" id="{00000000-0008-0000-0000-0000E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86" name="Immagine 8385" descr="http://demaco.consob/ArchiflowWeb/images/indicator.gif">
          <a:extLst>
            <a:ext uri="{FF2B5EF4-FFF2-40B4-BE49-F238E27FC236}">
              <a16:creationId xmlns:a16="http://schemas.microsoft.com/office/drawing/2014/main" id="{00000000-0008-0000-0000-0000F0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87" name="Immagine 8386" descr="http://demaco.consob/ArchiflowWeb/images/indicator.gif">
          <a:extLst>
            <a:ext uri="{FF2B5EF4-FFF2-40B4-BE49-F238E27FC236}">
              <a16:creationId xmlns:a16="http://schemas.microsoft.com/office/drawing/2014/main" id="{00000000-0008-0000-0000-0000F1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88" name="Immagine 8387" descr="http://demaco.consob/ArchiflowWeb/images/indicator.gif">
          <a:extLst>
            <a:ext uri="{FF2B5EF4-FFF2-40B4-BE49-F238E27FC236}">
              <a16:creationId xmlns:a16="http://schemas.microsoft.com/office/drawing/2014/main" id="{00000000-0008-0000-0000-0000F2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89" name="Immagine 8388" descr="http://demaco.consob/ArchiflowWeb/images/indicator.gif">
          <a:extLst>
            <a:ext uri="{FF2B5EF4-FFF2-40B4-BE49-F238E27FC236}">
              <a16:creationId xmlns:a16="http://schemas.microsoft.com/office/drawing/2014/main" id="{00000000-0008-0000-0000-0000F3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90" name="Immagine 8389" descr="http://demaco.consob/ArchiflowWeb/images/indicator.gif">
          <a:extLst>
            <a:ext uri="{FF2B5EF4-FFF2-40B4-BE49-F238E27FC236}">
              <a16:creationId xmlns:a16="http://schemas.microsoft.com/office/drawing/2014/main" id="{00000000-0008-0000-0000-0000F4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91" name="Immagine 8390" descr="http://demaco.consob/ArchiflowWeb/images/indicator.gif">
          <a:extLst>
            <a:ext uri="{FF2B5EF4-FFF2-40B4-BE49-F238E27FC236}">
              <a16:creationId xmlns:a16="http://schemas.microsoft.com/office/drawing/2014/main" id="{00000000-0008-0000-0000-0000F5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92" name="Immagine 8391" descr="http://demaco.consob/ArchiflowWeb/images/indicator.gif">
          <a:extLst>
            <a:ext uri="{FF2B5EF4-FFF2-40B4-BE49-F238E27FC236}">
              <a16:creationId xmlns:a16="http://schemas.microsoft.com/office/drawing/2014/main" id="{00000000-0008-0000-0000-0000F6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93" name="Immagine 8392" descr="http://demaco.consob/ArchiflowWeb/images/indicator.gif">
          <a:extLst>
            <a:ext uri="{FF2B5EF4-FFF2-40B4-BE49-F238E27FC236}">
              <a16:creationId xmlns:a16="http://schemas.microsoft.com/office/drawing/2014/main" id="{00000000-0008-0000-0000-0000F7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94" name="Immagine 8393" descr="http://demaco.consob/ArchiflowWeb/images/indicator.gif">
          <a:extLst>
            <a:ext uri="{FF2B5EF4-FFF2-40B4-BE49-F238E27FC236}">
              <a16:creationId xmlns:a16="http://schemas.microsoft.com/office/drawing/2014/main" id="{00000000-0008-0000-0000-0000F8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95" name="Immagine 8394" descr="http://demaco.consob/ArchiflowWeb/images/indicator.gif">
          <a:extLst>
            <a:ext uri="{FF2B5EF4-FFF2-40B4-BE49-F238E27FC236}">
              <a16:creationId xmlns:a16="http://schemas.microsoft.com/office/drawing/2014/main" id="{00000000-0008-0000-0000-0000F9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96" name="Immagine 8395" descr="http://demaco.consob/ArchiflowWeb/images/indicator.gif">
          <a:extLst>
            <a:ext uri="{FF2B5EF4-FFF2-40B4-BE49-F238E27FC236}">
              <a16:creationId xmlns:a16="http://schemas.microsoft.com/office/drawing/2014/main" id="{00000000-0008-0000-0000-0000FA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97" name="Immagine 8396" descr="http://demaco.consob/ArchiflowWeb/images/indicator.gif">
          <a:extLst>
            <a:ext uri="{FF2B5EF4-FFF2-40B4-BE49-F238E27FC236}">
              <a16:creationId xmlns:a16="http://schemas.microsoft.com/office/drawing/2014/main" id="{00000000-0008-0000-0000-0000FB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398" name="Immagine 8397" descr="http://demaco.consob/ArchiflowWeb/images/indicator.gif">
          <a:extLst>
            <a:ext uri="{FF2B5EF4-FFF2-40B4-BE49-F238E27FC236}">
              <a16:creationId xmlns:a16="http://schemas.microsoft.com/office/drawing/2014/main" id="{00000000-0008-0000-0000-0000FC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399" name="Immagine 8398" descr="http://demaco.consob/ArchiflowWeb/images/indicator.gif">
          <a:extLst>
            <a:ext uri="{FF2B5EF4-FFF2-40B4-BE49-F238E27FC236}">
              <a16:creationId xmlns:a16="http://schemas.microsoft.com/office/drawing/2014/main" id="{00000000-0008-0000-0000-0000FD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00" name="Immagine 8399" descr="http://demaco.consob/ArchiflowWeb/images/indicator.gif">
          <a:extLst>
            <a:ext uri="{FF2B5EF4-FFF2-40B4-BE49-F238E27FC236}">
              <a16:creationId xmlns:a16="http://schemas.microsoft.com/office/drawing/2014/main" id="{00000000-0008-0000-0000-0000FE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01" name="Immagine 8400" descr="http://demaco.consob/ArchiflowWeb/images/indicator.gif">
          <a:extLst>
            <a:ext uri="{FF2B5EF4-FFF2-40B4-BE49-F238E27FC236}">
              <a16:creationId xmlns:a16="http://schemas.microsoft.com/office/drawing/2014/main" id="{00000000-0008-0000-0000-0000FF04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02" name="Immagine 8401" descr="http://demaco.consob/ArchiflowWeb/images/indicator.gif">
          <a:extLst>
            <a:ext uri="{FF2B5EF4-FFF2-40B4-BE49-F238E27FC236}">
              <a16:creationId xmlns:a16="http://schemas.microsoft.com/office/drawing/2014/main" id="{00000000-0008-0000-0000-00000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03" name="Immagine 8402" descr="http://demaco.consob/ArchiflowWeb/images/indicator.gif">
          <a:extLst>
            <a:ext uri="{FF2B5EF4-FFF2-40B4-BE49-F238E27FC236}">
              <a16:creationId xmlns:a16="http://schemas.microsoft.com/office/drawing/2014/main" id="{00000000-0008-0000-0000-00000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04" name="Immagine 8403" descr="http://demaco.consob/ArchiflowWeb/images/indicator.gif">
          <a:extLst>
            <a:ext uri="{FF2B5EF4-FFF2-40B4-BE49-F238E27FC236}">
              <a16:creationId xmlns:a16="http://schemas.microsoft.com/office/drawing/2014/main" id="{00000000-0008-0000-0000-00000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05" name="Immagine 8404" descr="http://demaco.consob/ArchiflowWeb/images/indicator.gif">
          <a:extLst>
            <a:ext uri="{FF2B5EF4-FFF2-40B4-BE49-F238E27FC236}">
              <a16:creationId xmlns:a16="http://schemas.microsoft.com/office/drawing/2014/main" id="{00000000-0008-0000-0000-00000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06" name="Immagine 8405" descr="http://demaco.consob/ArchiflowWeb/images/indicator.gif">
          <a:extLst>
            <a:ext uri="{FF2B5EF4-FFF2-40B4-BE49-F238E27FC236}">
              <a16:creationId xmlns:a16="http://schemas.microsoft.com/office/drawing/2014/main" id="{00000000-0008-0000-0000-00000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07" name="Immagine 8406" descr="http://demaco.consob/ArchiflowWeb/images/indicator.gif">
          <a:extLst>
            <a:ext uri="{FF2B5EF4-FFF2-40B4-BE49-F238E27FC236}">
              <a16:creationId xmlns:a16="http://schemas.microsoft.com/office/drawing/2014/main" id="{00000000-0008-0000-0000-00000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08" name="Immagine 8407" descr="http://demaco.consob/ArchiflowWeb/images/indicator.gif">
          <a:extLst>
            <a:ext uri="{FF2B5EF4-FFF2-40B4-BE49-F238E27FC236}">
              <a16:creationId xmlns:a16="http://schemas.microsoft.com/office/drawing/2014/main" id="{00000000-0008-0000-0000-00000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09" name="Immagine 8408" descr="http://demaco.consob/ArchiflowWeb/images/indicator.gif">
          <a:extLst>
            <a:ext uri="{FF2B5EF4-FFF2-40B4-BE49-F238E27FC236}">
              <a16:creationId xmlns:a16="http://schemas.microsoft.com/office/drawing/2014/main" id="{00000000-0008-0000-0000-00000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10" name="Immagine 8409" descr="http://demaco.consob/ArchiflowWeb/images/indicator.gif">
          <a:extLst>
            <a:ext uri="{FF2B5EF4-FFF2-40B4-BE49-F238E27FC236}">
              <a16:creationId xmlns:a16="http://schemas.microsoft.com/office/drawing/2014/main" id="{00000000-0008-0000-0000-00000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11" name="Immagine 8410" descr="http://demaco.consob/ArchiflowWeb/images/indicator.gif">
          <a:extLst>
            <a:ext uri="{FF2B5EF4-FFF2-40B4-BE49-F238E27FC236}">
              <a16:creationId xmlns:a16="http://schemas.microsoft.com/office/drawing/2014/main" id="{00000000-0008-0000-0000-00000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12" name="Immagine 8411" descr="http://demaco.consob/ArchiflowWeb/images/indicator.gif">
          <a:extLst>
            <a:ext uri="{FF2B5EF4-FFF2-40B4-BE49-F238E27FC236}">
              <a16:creationId xmlns:a16="http://schemas.microsoft.com/office/drawing/2014/main" id="{00000000-0008-0000-0000-00000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13" name="Immagine 8412" descr="http://demaco.consob/ArchiflowWeb/images/indicator.gif">
          <a:extLst>
            <a:ext uri="{FF2B5EF4-FFF2-40B4-BE49-F238E27FC236}">
              <a16:creationId xmlns:a16="http://schemas.microsoft.com/office/drawing/2014/main" id="{00000000-0008-0000-0000-00000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14" name="Immagine 8413" descr="http://demaco.consob/ArchiflowWeb/images/indicator.gif">
          <a:extLst>
            <a:ext uri="{FF2B5EF4-FFF2-40B4-BE49-F238E27FC236}">
              <a16:creationId xmlns:a16="http://schemas.microsoft.com/office/drawing/2014/main" id="{00000000-0008-0000-0000-00000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15" name="Immagine 8414" descr="http://demaco.consob/ArchiflowWeb/images/indicator.gif">
          <a:extLst>
            <a:ext uri="{FF2B5EF4-FFF2-40B4-BE49-F238E27FC236}">
              <a16:creationId xmlns:a16="http://schemas.microsoft.com/office/drawing/2014/main" id="{00000000-0008-0000-0000-00000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16" name="Immagine 8415" descr="http://demaco.consob/ArchiflowWeb/images/indicator.gif">
          <a:extLst>
            <a:ext uri="{FF2B5EF4-FFF2-40B4-BE49-F238E27FC236}">
              <a16:creationId xmlns:a16="http://schemas.microsoft.com/office/drawing/2014/main" id="{00000000-0008-0000-0000-00000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17" name="Immagine 8416" descr="http://demaco.consob/ArchiflowWeb/images/indicator.gif">
          <a:extLst>
            <a:ext uri="{FF2B5EF4-FFF2-40B4-BE49-F238E27FC236}">
              <a16:creationId xmlns:a16="http://schemas.microsoft.com/office/drawing/2014/main" id="{00000000-0008-0000-0000-00000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18" name="Immagine 8417" descr="http://demaco.consob/ArchiflowWeb/images/indicator.gif">
          <a:extLst>
            <a:ext uri="{FF2B5EF4-FFF2-40B4-BE49-F238E27FC236}">
              <a16:creationId xmlns:a16="http://schemas.microsoft.com/office/drawing/2014/main" id="{00000000-0008-0000-0000-00001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19" name="Immagine 8418" descr="http://demaco.consob/ArchiflowWeb/images/indicator.gif">
          <a:extLst>
            <a:ext uri="{FF2B5EF4-FFF2-40B4-BE49-F238E27FC236}">
              <a16:creationId xmlns:a16="http://schemas.microsoft.com/office/drawing/2014/main" id="{00000000-0008-0000-0000-00001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20" name="Immagine 8419" descr="http://demaco.consob/ArchiflowWeb/images/indicator.gif">
          <a:extLst>
            <a:ext uri="{FF2B5EF4-FFF2-40B4-BE49-F238E27FC236}">
              <a16:creationId xmlns:a16="http://schemas.microsoft.com/office/drawing/2014/main" id="{00000000-0008-0000-0000-00001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21" name="Immagine 8420" descr="http://demaco.consob/ArchiflowWeb/images/indicator.gif">
          <a:extLst>
            <a:ext uri="{FF2B5EF4-FFF2-40B4-BE49-F238E27FC236}">
              <a16:creationId xmlns:a16="http://schemas.microsoft.com/office/drawing/2014/main" id="{00000000-0008-0000-0000-00001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22" name="Immagine 8421" descr="http://demaco.consob/ArchiflowWeb/images/indicator.gif">
          <a:extLst>
            <a:ext uri="{FF2B5EF4-FFF2-40B4-BE49-F238E27FC236}">
              <a16:creationId xmlns:a16="http://schemas.microsoft.com/office/drawing/2014/main" id="{00000000-0008-0000-0000-00001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23" name="Immagine 8422" descr="http://demaco.consob/ArchiflowWeb/images/indicator.gif">
          <a:extLst>
            <a:ext uri="{FF2B5EF4-FFF2-40B4-BE49-F238E27FC236}">
              <a16:creationId xmlns:a16="http://schemas.microsoft.com/office/drawing/2014/main" id="{00000000-0008-0000-0000-00001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24" name="Immagine 8423" descr="http://demaco.consob/ArchiflowWeb/images/indicator.gif">
          <a:extLst>
            <a:ext uri="{FF2B5EF4-FFF2-40B4-BE49-F238E27FC236}">
              <a16:creationId xmlns:a16="http://schemas.microsoft.com/office/drawing/2014/main" id="{00000000-0008-0000-0000-00001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25" name="Immagine 8424" descr="http://demaco.consob/ArchiflowWeb/images/indicator.gif">
          <a:extLst>
            <a:ext uri="{FF2B5EF4-FFF2-40B4-BE49-F238E27FC236}">
              <a16:creationId xmlns:a16="http://schemas.microsoft.com/office/drawing/2014/main" id="{00000000-0008-0000-0000-00001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26" name="Immagine 8425" descr="http://demaco.consob/ArchiflowWeb/images/indicator.gif">
          <a:extLst>
            <a:ext uri="{FF2B5EF4-FFF2-40B4-BE49-F238E27FC236}">
              <a16:creationId xmlns:a16="http://schemas.microsoft.com/office/drawing/2014/main" id="{00000000-0008-0000-0000-00001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27" name="Immagine 8426" descr="http://demaco.consob/ArchiflowWeb/images/indicator.gif">
          <a:extLst>
            <a:ext uri="{FF2B5EF4-FFF2-40B4-BE49-F238E27FC236}">
              <a16:creationId xmlns:a16="http://schemas.microsoft.com/office/drawing/2014/main" id="{00000000-0008-0000-0000-00001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28" name="Immagine 8427" descr="http://demaco.consob/ArchiflowWeb/images/indicator.gif">
          <a:extLst>
            <a:ext uri="{FF2B5EF4-FFF2-40B4-BE49-F238E27FC236}">
              <a16:creationId xmlns:a16="http://schemas.microsoft.com/office/drawing/2014/main" id="{00000000-0008-0000-0000-00001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29" name="Immagine 8428" descr="http://demaco.consob/ArchiflowWeb/images/indicator.gif">
          <a:extLst>
            <a:ext uri="{FF2B5EF4-FFF2-40B4-BE49-F238E27FC236}">
              <a16:creationId xmlns:a16="http://schemas.microsoft.com/office/drawing/2014/main" id="{00000000-0008-0000-0000-00001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30" name="Immagine 8429" descr="http://demaco.consob/ArchiflowWeb/images/indicator.gif">
          <a:extLst>
            <a:ext uri="{FF2B5EF4-FFF2-40B4-BE49-F238E27FC236}">
              <a16:creationId xmlns:a16="http://schemas.microsoft.com/office/drawing/2014/main" id="{00000000-0008-0000-0000-00001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31" name="Immagine 8430" descr="http://demaco.consob/ArchiflowWeb/images/indicator.gif">
          <a:extLst>
            <a:ext uri="{FF2B5EF4-FFF2-40B4-BE49-F238E27FC236}">
              <a16:creationId xmlns:a16="http://schemas.microsoft.com/office/drawing/2014/main" id="{00000000-0008-0000-0000-00001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32" name="Immagine 8431" descr="http://demaco.consob/ArchiflowWeb/images/indicator.gif">
          <a:extLst>
            <a:ext uri="{FF2B5EF4-FFF2-40B4-BE49-F238E27FC236}">
              <a16:creationId xmlns:a16="http://schemas.microsoft.com/office/drawing/2014/main" id="{00000000-0008-0000-0000-00001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33" name="Immagine 8432" descr="http://demaco.consob/ArchiflowWeb/images/indicator.gif">
          <a:extLst>
            <a:ext uri="{FF2B5EF4-FFF2-40B4-BE49-F238E27FC236}">
              <a16:creationId xmlns:a16="http://schemas.microsoft.com/office/drawing/2014/main" id="{00000000-0008-0000-0000-00001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34" name="Immagine 8433" descr="http://demaco.consob/ArchiflowWeb/images/indicator.gif">
          <a:extLst>
            <a:ext uri="{FF2B5EF4-FFF2-40B4-BE49-F238E27FC236}">
              <a16:creationId xmlns:a16="http://schemas.microsoft.com/office/drawing/2014/main" id="{00000000-0008-0000-0000-00002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35" name="Immagine 8434" descr="http://demaco.consob/ArchiflowWeb/images/indicator.gif">
          <a:extLst>
            <a:ext uri="{FF2B5EF4-FFF2-40B4-BE49-F238E27FC236}">
              <a16:creationId xmlns:a16="http://schemas.microsoft.com/office/drawing/2014/main" id="{00000000-0008-0000-0000-00002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36" name="Immagine 8435" descr="http://demaco.consob/ArchiflowWeb/images/indicator.gif">
          <a:extLst>
            <a:ext uri="{FF2B5EF4-FFF2-40B4-BE49-F238E27FC236}">
              <a16:creationId xmlns:a16="http://schemas.microsoft.com/office/drawing/2014/main" id="{00000000-0008-0000-0000-00002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37" name="Immagine 8436" descr="http://demaco.consob/ArchiflowWeb/images/indicator.gif">
          <a:extLst>
            <a:ext uri="{FF2B5EF4-FFF2-40B4-BE49-F238E27FC236}">
              <a16:creationId xmlns:a16="http://schemas.microsoft.com/office/drawing/2014/main" id="{00000000-0008-0000-0000-00002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38" name="Immagine 8437" descr="http://demaco.consob/ArchiflowWeb/images/indicator.gif">
          <a:extLst>
            <a:ext uri="{FF2B5EF4-FFF2-40B4-BE49-F238E27FC236}">
              <a16:creationId xmlns:a16="http://schemas.microsoft.com/office/drawing/2014/main" id="{00000000-0008-0000-0000-00002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39" name="Immagine 8438" descr="http://demaco.consob/ArchiflowWeb/images/indicator.gif">
          <a:extLst>
            <a:ext uri="{FF2B5EF4-FFF2-40B4-BE49-F238E27FC236}">
              <a16:creationId xmlns:a16="http://schemas.microsoft.com/office/drawing/2014/main" id="{00000000-0008-0000-0000-00002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40" name="Immagine 8439" descr="http://demaco.consob/ArchiflowWeb/images/indicator.gif">
          <a:extLst>
            <a:ext uri="{FF2B5EF4-FFF2-40B4-BE49-F238E27FC236}">
              <a16:creationId xmlns:a16="http://schemas.microsoft.com/office/drawing/2014/main" id="{00000000-0008-0000-0000-00002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41" name="Immagine 8440" descr="http://demaco.consob/ArchiflowWeb/images/indicator.gif">
          <a:extLst>
            <a:ext uri="{FF2B5EF4-FFF2-40B4-BE49-F238E27FC236}">
              <a16:creationId xmlns:a16="http://schemas.microsoft.com/office/drawing/2014/main" id="{00000000-0008-0000-0000-00002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42" name="Immagine 8441" descr="http://demaco.consob/ArchiflowWeb/images/indicator.gif">
          <a:extLst>
            <a:ext uri="{FF2B5EF4-FFF2-40B4-BE49-F238E27FC236}">
              <a16:creationId xmlns:a16="http://schemas.microsoft.com/office/drawing/2014/main" id="{00000000-0008-0000-0000-00002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43" name="Immagine 8442" descr="http://demaco.consob/ArchiflowWeb/images/indicator.gif">
          <a:extLst>
            <a:ext uri="{FF2B5EF4-FFF2-40B4-BE49-F238E27FC236}">
              <a16:creationId xmlns:a16="http://schemas.microsoft.com/office/drawing/2014/main" id="{00000000-0008-0000-0000-00002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44" name="Immagine 8443" descr="http://demaco.consob/ArchiflowWeb/images/indicator.gif">
          <a:extLst>
            <a:ext uri="{FF2B5EF4-FFF2-40B4-BE49-F238E27FC236}">
              <a16:creationId xmlns:a16="http://schemas.microsoft.com/office/drawing/2014/main" id="{00000000-0008-0000-0000-00002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45" name="Immagine 8444" descr="http://demaco.consob/ArchiflowWeb/images/indicator.gif">
          <a:extLst>
            <a:ext uri="{FF2B5EF4-FFF2-40B4-BE49-F238E27FC236}">
              <a16:creationId xmlns:a16="http://schemas.microsoft.com/office/drawing/2014/main" id="{00000000-0008-0000-0000-00002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46" name="Immagine 8445" descr="http://demaco.consob/ArchiflowWeb/images/indicator.gif">
          <a:extLst>
            <a:ext uri="{FF2B5EF4-FFF2-40B4-BE49-F238E27FC236}">
              <a16:creationId xmlns:a16="http://schemas.microsoft.com/office/drawing/2014/main" id="{00000000-0008-0000-0000-00002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47" name="Immagine 8446" descr="http://demaco.consob/ArchiflowWeb/images/indicator.gif">
          <a:extLst>
            <a:ext uri="{FF2B5EF4-FFF2-40B4-BE49-F238E27FC236}">
              <a16:creationId xmlns:a16="http://schemas.microsoft.com/office/drawing/2014/main" id="{00000000-0008-0000-0000-00002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48" name="Immagine 8447" descr="http://demaco.consob/ArchiflowWeb/images/indicator.gif">
          <a:extLst>
            <a:ext uri="{FF2B5EF4-FFF2-40B4-BE49-F238E27FC236}">
              <a16:creationId xmlns:a16="http://schemas.microsoft.com/office/drawing/2014/main" id="{00000000-0008-0000-0000-00002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49" name="Immagine 8448" descr="http://demaco.consob/ArchiflowWeb/images/indicator.gif">
          <a:extLst>
            <a:ext uri="{FF2B5EF4-FFF2-40B4-BE49-F238E27FC236}">
              <a16:creationId xmlns:a16="http://schemas.microsoft.com/office/drawing/2014/main" id="{00000000-0008-0000-0000-00002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50" name="Immagine 8449" descr="http://demaco.consob/ArchiflowWeb/images/indicator.gif">
          <a:extLst>
            <a:ext uri="{FF2B5EF4-FFF2-40B4-BE49-F238E27FC236}">
              <a16:creationId xmlns:a16="http://schemas.microsoft.com/office/drawing/2014/main" id="{00000000-0008-0000-0000-00003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51" name="Immagine 8450" descr="http://demaco.consob/ArchiflowWeb/images/indicator.gif">
          <a:extLst>
            <a:ext uri="{FF2B5EF4-FFF2-40B4-BE49-F238E27FC236}">
              <a16:creationId xmlns:a16="http://schemas.microsoft.com/office/drawing/2014/main" id="{00000000-0008-0000-0000-00003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52" name="Immagine 8451" descr="http://demaco.consob/ArchiflowWeb/images/indicator.gif">
          <a:extLst>
            <a:ext uri="{FF2B5EF4-FFF2-40B4-BE49-F238E27FC236}">
              <a16:creationId xmlns:a16="http://schemas.microsoft.com/office/drawing/2014/main" id="{00000000-0008-0000-0000-00003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53" name="Immagine 8452" descr="http://demaco.consob/ArchiflowWeb/images/indicator.gif">
          <a:extLst>
            <a:ext uri="{FF2B5EF4-FFF2-40B4-BE49-F238E27FC236}">
              <a16:creationId xmlns:a16="http://schemas.microsoft.com/office/drawing/2014/main" id="{00000000-0008-0000-0000-00003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54" name="Immagine 8453" descr="http://demaco.consob/ArchiflowWeb/images/indicator.gif">
          <a:extLst>
            <a:ext uri="{FF2B5EF4-FFF2-40B4-BE49-F238E27FC236}">
              <a16:creationId xmlns:a16="http://schemas.microsoft.com/office/drawing/2014/main" id="{00000000-0008-0000-0000-00003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55" name="Immagine 8454" descr="http://demaco.consob/ArchiflowWeb/images/indicator.gif">
          <a:extLst>
            <a:ext uri="{FF2B5EF4-FFF2-40B4-BE49-F238E27FC236}">
              <a16:creationId xmlns:a16="http://schemas.microsoft.com/office/drawing/2014/main" id="{00000000-0008-0000-0000-00003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56" name="Immagine 8455" descr="http://demaco.consob/ArchiflowWeb/images/indicator.gif">
          <a:extLst>
            <a:ext uri="{FF2B5EF4-FFF2-40B4-BE49-F238E27FC236}">
              <a16:creationId xmlns:a16="http://schemas.microsoft.com/office/drawing/2014/main" id="{00000000-0008-0000-0000-00003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57" name="Immagine 8456" descr="http://demaco.consob/ArchiflowWeb/images/indicator.gif">
          <a:extLst>
            <a:ext uri="{FF2B5EF4-FFF2-40B4-BE49-F238E27FC236}">
              <a16:creationId xmlns:a16="http://schemas.microsoft.com/office/drawing/2014/main" id="{00000000-0008-0000-0000-00003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58" name="Immagine 8457" descr="http://demaco.consob/ArchiflowWeb/images/indicator.gif">
          <a:extLst>
            <a:ext uri="{FF2B5EF4-FFF2-40B4-BE49-F238E27FC236}">
              <a16:creationId xmlns:a16="http://schemas.microsoft.com/office/drawing/2014/main" id="{00000000-0008-0000-0000-00003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59" name="Immagine 8458" descr="http://demaco.consob/ArchiflowWeb/images/indicator.gif">
          <a:extLst>
            <a:ext uri="{FF2B5EF4-FFF2-40B4-BE49-F238E27FC236}">
              <a16:creationId xmlns:a16="http://schemas.microsoft.com/office/drawing/2014/main" id="{00000000-0008-0000-0000-00003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0" name="Immagine 8459" descr="http://demaco.consob/ArchiflowWeb/images/indicator.gif">
          <a:extLst>
            <a:ext uri="{FF2B5EF4-FFF2-40B4-BE49-F238E27FC236}">
              <a16:creationId xmlns:a16="http://schemas.microsoft.com/office/drawing/2014/main" id="{00000000-0008-0000-0000-00003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1" name="Immagine 8460" descr="http://demaco.consob/ArchiflowWeb/images/indicator.gif">
          <a:extLst>
            <a:ext uri="{FF2B5EF4-FFF2-40B4-BE49-F238E27FC236}">
              <a16:creationId xmlns:a16="http://schemas.microsoft.com/office/drawing/2014/main" id="{00000000-0008-0000-0000-00003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2" name="Immagine 8461" descr="http://demaco.consob/ArchiflowWeb/images/indicator.gif">
          <a:extLst>
            <a:ext uri="{FF2B5EF4-FFF2-40B4-BE49-F238E27FC236}">
              <a16:creationId xmlns:a16="http://schemas.microsoft.com/office/drawing/2014/main" id="{00000000-0008-0000-0000-00003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3" name="Immagine 8462" descr="http://demaco.consob/ArchiflowWeb/images/indicator.gif">
          <a:extLst>
            <a:ext uri="{FF2B5EF4-FFF2-40B4-BE49-F238E27FC236}">
              <a16:creationId xmlns:a16="http://schemas.microsoft.com/office/drawing/2014/main" id="{00000000-0008-0000-0000-00003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4" name="Immagine 8463" descr="http://demaco.consob/ArchiflowWeb/images/indicator.gif">
          <a:extLst>
            <a:ext uri="{FF2B5EF4-FFF2-40B4-BE49-F238E27FC236}">
              <a16:creationId xmlns:a16="http://schemas.microsoft.com/office/drawing/2014/main" id="{00000000-0008-0000-0000-00003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5" name="Immagine 8464" descr="http://demaco.consob/ArchiflowWeb/images/indicator.gif">
          <a:extLst>
            <a:ext uri="{FF2B5EF4-FFF2-40B4-BE49-F238E27FC236}">
              <a16:creationId xmlns:a16="http://schemas.microsoft.com/office/drawing/2014/main" id="{00000000-0008-0000-0000-00003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6" name="Immagine 8465" descr="http://demaco.consob/ArchiflowWeb/images/indicator.gif">
          <a:extLst>
            <a:ext uri="{FF2B5EF4-FFF2-40B4-BE49-F238E27FC236}">
              <a16:creationId xmlns:a16="http://schemas.microsoft.com/office/drawing/2014/main" id="{00000000-0008-0000-0000-00004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7" name="Immagine 8466" descr="http://demaco.consob/ArchiflowWeb/images/indicator.gif">
          <a:extLst>
            <a:ext uri="{FF2B5EF4-FFF2-40B4-BE49-F238E27FC236}">
              <a16:creationId xmlns:a16="http://schemas.microsoft.com/office/drawing/2014/main" id="{00000000-0008-0000-0000-00004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8" name="Immagine 8467" descr="http://demaco.consob/ArchiflowWeb/images/indicator.gif">
          <a:extLst>
            <a:ext uri="{FF2B5EF4-FFF2-40B4-BE49-F238E27FC236}">
              <a16:creationId xmlns:a16="http://schemas.microsoft.com/office/drawing/2014/main" id="{00000000-0008-0000-0000-00004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69" name="Immagine 8468" descr="http://demaco.consob/ArchiflowWeb/images/indicator.gif">
          <a:extLst>
            <a:ext uri="{FF2B5EF4-FFF2-40B4-BE49-F238E27FC236}">
              <a16:creationId xmlns:a16="http://schemas.microsoft.com/office/drawing/2014/main" id="{00000000-0008-0000-0000-00004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70" name="Immagine 8469" descr="http://demaco.consob/ArchiflowWeb/images/indicator.gif">
          <a:extLst>
            <a:ext uri="{FF2B5EF4-FFF2-40B4-BE49-F238E27FC236}">
              <a16:creationId xmlns:a16="http://schemas.microsoft.com/office/drawing/2014/main" id="{00000000-0008-0000-0000-00004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71" name="Immagine 8470" descr="http://demaco.consob/ArchiflowWeb/images/indicator.gif">
          <a:extLst>
            <a:ext uri="{FF2B5EF4-FFF2-40B4-BE49-F238E27FC236}">
              <a16:creationId xmlns:a16="http://schemas.microsoft.com/office/drawing/2014/main" id="{00000000-0008-0000-0000-00004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72" name="Immagine 8471" descr="http://demaco.consob/ArchiflowWeb/images/indicator.gif">
          <a:extLst>
            <a:ext uri="{FF2B5EF4-FFF2-40B4-BE49-F238E27FC236}">
              <a16:creationId xmlns:a16="http://schemas.microsoft.com/office/drawing/2014/main" id="{00000000-0008-0000-0000-00004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73" name="Immagine 8472" descr="http://demaco.consob/ArchiflowWeb/images/indicator.gif">
          <a:extLst>
            <a:ext uri="{FF2B5EF4-FFF2-40B4-BE49-F238E27FC236}">
              <a16:creationId xmlns:a16="http://schemas.microsoft.com/office/drawing/2014/main" id="{00000000-0008-0000-0000-00004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74" name="Immagine 8473" descr="http://demaco.consob/ArchiflowWeb/images/indicator.gif">
          <a:extLst>
            <a:ext uri="{FF2B5EF4-FFF2-40B4-BE49-F238E27FC236}">
              <a16:creationId xmlns:a16="http://schemas.microsoft.com/office/drawing/2014/main" id="{00000000-0008-0000-0000-00004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75" name="Immagine 8474" descr="http://demaco.consob/ArchiflowWeb/images/indicator.gif">
          <a:extLst>
            <a:ext uri="{FF2B5EF4-FFF2-40B4-BE49-F238E27FC236}">
              <a16:creationId xmlns:a16="http://schemas.microsoft.com/office/drawing/2014/main" id="{00000000-0008-0000-0000-00004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76" name="Immagine 8475" descr="http://demaco.consob/ArchiflowWeb/images/indicator.gif">
          <a:extLst>
            <a:ext uri="{FF2B5EF4-FFF2-40B4-BE49-F238E27FC236}">
              <a16:creationId xmlns:a16="http://schemas.microsoft.com/office/drawing/2014/main" id="{00000000-0008-0000-0000-00004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77" name="Immagine 8476" descr="http://demaco.consob/ArchiflowWeb/images/indicator.gif">
          <a:extLst>
            <a:ext uri="{FF2B5EF4-FFF2-40B4-BE49-F238E27FC236}">
              <a16:creationId xmlns:a16="http://schemas.microsoft.com/office/drawing/2014/main" id="{00000000-0008-0000-0000-00004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78" name="Immagine 8477" descr="http://demaco.consob/ArchiflowWeb/images/indicator.gif">
          <a:extLst>
            <a:ext uri="{FF2B5EF4-FFF2-40B4-BE49-F238E27FC236}">
              <a16:creationId xmlns:a16="http://schemas.microsoft.com/office/drawing/2014/main" id="{00000000-0008-0000-0000-00004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79" name="Immagine 8478" descr="http://demaco.consob/ArchiflowWeb/images/indicator.gif">
          <a:extLst>
            <a:ext uri="{FF2B5EF4-FFF2-40B4-BE49-F238E27FC236}">
              <a16:creationId xmlns:a16="http://schemas.microsoft.com/office/drawing/2014/main" id="{00000000-0008-0000-0000-00004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80" name="Immagine 8479" descr="http://demaco.consob/ArchiflowWeb/images/indicator.gif">
          <a:extLst>
            <a:ext uri="{FF2B5EF4-FFF2-40B4-BE49-F238E27FC236}">
              <a16:creationId xmlns:a16="http://schemas.microsoft.com/office/drawing/2014/main" id="{00000000-0008-0000-0000-00004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81" name="Immagine 8480" descr="http://demaco.consob/ArchiflowWeb/images/indicator.gif">
          <a:extLst>
            <a:ext uri="{FF2B5EF4-FFF2-40B4-BE49-F238E27FC236}">
              <a16:creationId xmlns:a16="http://schemas.microsoft.com/office/drawing/2014/main" id="{00000000-0008-0000-0000-00004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82" name="Immagine 8481" descr="http://demaco.consob/ArchiflowWeb/images/indicator.gif">
          <a:extLst>
            <a:ext uri="{FF2B5EF4-FFF2-40B4-BE49-F238E27FC236}">
              <a16:creationId xmlns:a16="http://schemas.microsoft.com/office/drawing/2014/main" id="{00000000-0008-0000-0000-00005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83" name="Immagine 8482" descr="http://demaco.consob/ArchiflowWeb/images/indicator.gif">
          <a:extLst>
            <a:ext uri="{FF2B5EF4-FFF2-40B4-BE49-F238E27FC236}">
              <a16:creationId xmlns:a16="http://schemas.microsoft.com/office/drawing/2014/main" id="{00000000-0008-0000-0000-00005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84" name="Immagine 8483" descr="http://demaco.consob/ArchiflowWeb/images/indicator.gif">
          <a:extLst>
            <a:ext uri="{FF2B5EF4-FFF2-40B4-BE49-F238E27FC236}">
              <a16:creationId xmlns:a16="http://schemas.microsoft.com/office/drawing/2014/main" id="{00000000-0008-0000-0000-00005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85" name="Immagine 8484" descr="http://demaco.consob/ArchiflowWeb/images/indicator.gif">
          <a:extLst>
            <a:ext uri="{FF2B5EF4-FFF2-40B4-BE49-F238E27FC236}">
              <a16:creationId xmlns:a16="http://schemas.microsoft.com/office/drawing/2014/main" id="{00000000-0008-0000-0000-00005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86" name="Immagine 8485" descr="http://demaco.consob/ArchiflowWeb/images/indicator.gif">
          <a:extLst>
            <a:ext uri="{FF2B5EF4-FFF2-40B4-BE49-F238E27FC236}">
              <a16:creationId xmlns:a16="http://schemas.microsoft.com/office/drawing/2014/main" id="{00000000-0008-0000-0000-00005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87" name="Immagine 8486" descr="http://demaco.consob/ArchiflowWeb/images/indicator.gif">
          <a:extLst>
            <a:ext uri="{FF2B5EF4-FFF2-40B4-BE49-F238E27FC236}">
              <a16:creationId xmlns:a16="http://schemas.microsoft.com/office/drawing/2014/main" id="{00000000-0008-0000-0000-00005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88" name="Immagine 8487" descr="http://demaco.consob/ArchiflowWeb/images/indicator.gif">
          <a:extLst>
            <a:ext uri="{FF2B5EF4-FFF2-40B4-BE49-F238E27FC236}">
              <a16:creationId xmlns:a16="http://schemas.microsoft.com/office/drawing/2014/main" id="{00000000-0008-0000-0000-00005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89" name="Immagine 8488" descr="http://demaco.consob/ArchiflowWeb/images/indicator.gif">
          <a:extLst>
            <a:ext uri="{FF2B5EF4-FFF2-40B4-BE49-F238E27FC236}">
              <a16:creationId xmlns:a16="http://schemas.microsoft.com/office/drawing/2014/main" id="{00000000-0008-0000-0000-00005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90" name="Immagine 8489" descr="http://demaco.consob/ArchiflowWeb/images/indicator.gif">
          <a:extLst>
            <a:ext uri="{FF2B5EF4-FFF2-40B4-BE49-F238E27FC236}">
              <a16:creationId xmlns:a16="http://schemas.microsoft.com/office/drawing/2014/main" id="{00000000-0008-0000-0000-00005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91" name="Immagine 8490" descr="http://demaco.consob/ArchiflowWeb/images/indicator.gif">
          <a:extLst>
            <a:ext uri="{FF2B5EF4-FFF2-40B4-BE49-F238E27FC236}">
              <a16:creationId xmlns:a16="http://schemas.microsoft.com/office/drawing/2014/main" id="{00000000-0008-0000-0000-00005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92" name="Immagine 8491" descr="http://demaco.consob/ArchiflowWeb/images/indicator.gif">
          <a:extLst>
            <a:ext uri="{FF2B5EF4-FFF2-40B4-BE49-F238E27FC236}">
              <a16:creationId xmlns:a16="http://schemas.microsoft.com/office/drawing/2014/main" id="{00000000-0008-0000-0000-00005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93" name="Immagine 8492" descr="http://demaco.consob/ArchiflowWeb/images/indicator.gif">
          <a:extLst>
            <a:ext uri="{FF2B5EF4-FFF2-40B4-BE49-F238E27FC236}">
              <a16:creationId xmlns:a16="http://schemas.microsoft.com/office/drawing/2014/main" id="{00000000-0008-0000-0000-00005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94" name="Immagine 8493" descr="http://demaco.consob/ArchiflowWeb/images/indicator.gif">
          <a:extLst>
            <a:ext uri="{FF2B5EF4-FFF2-40B4-BE49-F238E27FC236}">
              <a16:creationId xmlns:a16="http://schemas.microsoft.com/office/drawing/2014/main" id="{00000000-0008-0000-0000-00005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95" name="Immagine 8494" descr="http://demaco.consob/ArchiflowWeb/images/indicator.gif">
          <a:extLst>
            <a:ext uri="{FF2B5EF4-FFF2-40B4-BE49-F238E27FC236}">
              <a16:creationId xmlns:a16="http://schemas.microsoft.com/office/drawing/2014/main" id="{00000000-0008-0000-0000-00005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96" name="Immagine 8495" descr="http://demaco.consob/ArchiflowWeb/images/indicator.gif">
          <a:extLst>
            <a:ext uri="{FF2B5EF4-FFF2-40B4-BE49-F238E27FC236}">
              <a16:creationId xmlns:a16="http://schemas.microsoft.com/office/drawing/2014/main" id="{00000000-0008-0000-0000-00005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97" name="Immagine 8496" descr="http://demaco.consob/ArchiflowWeb/images/indicator.gif">
          <a:extLst>
            <a:ext uri="{FF2B5EF4-FFF2-40B4-BE49-F238E27FC236}">
              <a16:creationId xmlns:a16="http://schemas.microsoft.com/office/drawing/2014/main" id="{00000000-0008-0000-0000-00005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498" name="Immagine 8497" descr="http://demaco.consob/ArchiflowWeb/images/indicator.gif">
          <a:extLst>
            <a:ext uri="{FF2B5EF4-FFF2-40B4-BE49-F238E27FC236}">
              <a16:creationId xmlns:a16="http://schemas.microsoft.com/office/drawing/2014/main" id="{00000000-0008-0000-0000-00006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499" name="Immagine 8498" descr="http://demaco.consob/ArchiflowWeb/images/indicator.gif">
          <a:extLst>
            <a:ext uri="{FF2B5EF4-FFF2-40B4-BE49-F238E27FC236}">
              <a16:creationId xmlns:a16="http://schemas.microsoft.com/office/drawing/2014/main" id="{00000000-0008-0000-0000-00006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00" name="Immagine 8499" descr="http://demaco.consob/ArchiflowWeb/images/indicator.gif">
          <a:extLst>
            <a:ext uri="{FF2B5EF4-FFF2-40B4-BE49-F238E27FC236}">
              <a16:creationId xmlns:a16="http://schemas.microsoft.com/office/drawing/2014/main" id="{00000000-0008-0000-0000-00006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01" name="Immagine 8500" descr="http://demaco.consob/ArchiflowWeb/images/indicator.gif">
          <a:extLst>
            <a:ext uri="{FF2B5EF4-FFF2-40B4-BE49-F238E27FC236}">
              <a16:creationId xmlns:a16="http://schemas.microsoft.com/office/drawing/2014/main" id="{00000000-0008-0000-0000-00006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02" name="Immagine 8501" descr="http://demaco.consob/ArchiflowWeb/images/indicator.gif">
          <a:extLst>
            <a:ext uri="{FF2B5EF4-FFF2-40B4-BE49-F238E27FC236}">
              <a16:creationId xmlns:a16="http://schemas.microsoft.com/office/drawing/2014/main" id="{00000000-0008-0000-0000-00006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03" name="Immagine 8502" descr="http://demaco.consob/ArchiflowWeb/images/indicator.gif">
          <a:extLst>
            <a:ext uri="{FF2B5EF4-FFF2-40B4-BE49-F238E27FC236}">
              <a16:creationId xmlns:a16="http://schemas.microsoft.com/office/drawing/2014/main" id="{00000000-0008-0000-0000-00006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04" name="Immagine 8503" descr="http://demaco.consob/ArchiflowWeb/images/indicator.gif">
          <a:extLst>
            <a:ext uri="{FF2B5EF4-FFF2-40B4-BE49-F238E27FC236}">
              <a16:creationId xmlns:a16="http://schemas.microsoft.com/office/drawing/2014/main" id="{00000000-0008-0000-0000-00006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05" name="Immagine 8504" descr="http://demaco.consob/ArchiflowWeb/images/indicator.gif">
          <a:extLst>
            <a:ext uri="{FF2B5EF4-FFF2-40B4-BE49-F238E27FC236}">
              <a16:creationId xmlns:a16="http://schemas.microsoft.com/office/drawing/2014/main" id="{00000000-0008-0000-0000-00006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06" name="Immagine 8505" descr="http://demaco.consob/ArchiflowWeb/images/indicator.gif">
          <a:extLst>
            <a:ext uri="{FF2B5EF4-FFF2-40B4-BE49-F238E27FC236}">
              <a16:creationId xmlns:a16="http://schemas.microsoft.com/office/drawing/2014/main" id="{00000000-0008-0000-0000-00006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07" name="Immagine 8506" descr="http://demaco.consob/ArchiflowWeb/images/indicator.gif">
          <a:extLst>
            <a:ext uri="{FF2B5EF4-FFF2-40B4-BE49-F238E27FC236}">
              <a16:creationId xmlns:a16="http://schemas.microsoft.com/office/drawing/2014/main" id="{00000000-0008-0000-0000-00006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08" name="Immagine 8507" descr="http://demaco.consob/ArchiflowWeb/images/indicator.gif">
          <a:extLst>
            <a:ext uri="{FF2B5EF4-FFF2-40B4-BE49-F238E27FC236}">
              <a16:creationId xmlns:a16="http://schemas.microsoft.com/office/drawing/2014/main" id="{00000000-0008-0000-0000-00006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09" name="Immagine 8508" descr="http://demaco.consob/ArchiflowWeb/images/indicator.gif">
          <a:extLst>
            <a:ext uri="{FF2B5EF4-FFF2-40B4-BE49-F238E27FC236}">
              <a16:creationId xmlns:a16="http://schemas.microsoft.com/office/drawing/2014/main" id="{00000000-0008-0000-0000-00006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0" name="Immagine 8509" descr="http://demaco.consob/ArchiflowWeb/images/indicator.gif">
          <a:extLst>
            <a:ext uri="{FF2B5EF4-FFF2-40B4-BE49-F238E27FC236}">
              <a16:creationId xmlns:a16="http://schemas.microsoft.com/office/drawing/2014/main" id="{00000000-0008-0000-0000-00006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1" name="Immagine 8510" descr="http://demaco.consob/ArchiflowWeb/images/indicator.gif">
          <a:extLst>
            <a:ext uri="{FF2B5EF4-FFF2-40B4-BE49-F238E27FC236}">
              <a16:creationId xmlns:a16="http://schemas.microsoft.com/office/drawing/2014/main" id="{00000000-0008-0000-0000-00006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2" name="Immagine 8511" descr="http://demaco.consob/ArchiflowWeb/images/indicator.gif">
          <a:extLst>
            <a:ext uri="{FF2B5EF4-FFF2-40B4-BE49-F238E27FC236}">
              <a16:creationId xmlns:a16="http://schemas.microsoft.com/office/drawing/2014/main" id="{00000000-0008-0000-0000-00006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3" name="Immagine 8512" descr="http://demaco.consob/ArchiflowWeb/images/indicator.gif">
          <a:extLst>
            <a:ext uri="{FF2B5EF4-FFF2-40B4-BE49-F238E27FC236}">
              <a16:creationId xmlns:a16="http://schemas.microsoft.com/office/drawing/2014/main" id="{00000000-0008-0000-0000-00006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4" name="Immagine 8513" descr="http://demaco.consob/ArchiflowWeb/images/indicator.gif">
          <a:extLst>
            <a:ext uri="{FF2B5EF4-FFF2-40B4-BE49-F238E27FC236}">
              <a16:creationId xmlns:a16="http://schemas.microsoft.com/office/drawing/2014/main" id="{00000000-0008-0000-0000-00007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5" name="Immagine 8514" descr="http://demaco.consob/ArchiflowWeb/images/indicator.gif">
          <a:extLst>
            <a:ext uri="{FF2B5EF4-FFF2-40B4-BE49-F238E27FC236}">
              <a16:creationId xmlns:a16="http://schemas.microsoft.com/office/drawing/2014/main" id="{00000000-0008-0000-0000-00007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6" name="Immagine 8515" descr="http://demaco.consob/ArchiflowWeb/images/indicator.gif">
          <a:extLst>
            <a:ext uri="{FF2B5EF4-FFF2-40B4-BE49-F238E27FC236}">
              <a16:creationId xmlns:a16="http://schemas.microsoft.com/office/drawing/2014/main" id="{00000000-0008-0000-0000-00007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7" name="Immagine 8516" descr="http://demaco.consob/ArchiflowWeb/images/indicator.gif">
          <a:extLst>
            <a:ext uri="{FF2B5EF4-FFF2-40B4-BE49-F238E27FC236}">
              <a16:creationId xmlns:a16="http://schemas.microsoft.com/office/drawing/2014/main" id="{00000000-0008-0000-0000-00007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8" name="Immagine 8517" descr="http://demaco.consob/ArchiflowWeb/images/indicator.gif">
          <a:extLst>
            <a:ext uri="{FF2B5EF4-FFF2-40B4-BE49-F238E27FC236}">
              <a16:creationId xmlns:a16="http://schemas.microsoft.com/office/drawing/2014/main" id="{00000000-0008-0000-0000-00007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19" name="Immagine 8518" descr="http://demaco.consob/ArchiflowWeb/images/indicator.gif">
          <a:extLst>
            <a:ext uri="{FF2B5EF4-FFF2-40B4-BE49-F238E27FC236}">
              <a16:creationId xmlns:a16="http://schemas.microsoft.com/office/drawing/2014/main" id="{00000000-0008-0000-0000-00007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0" name="Immagine 8519" descr="http://demaco.consob/ArchiflowWeb/images/indicator.gif">
          <a:extLst>
            <a:ext uri="{FF2B5EF4-FFF2-40B4-BE49-F238E27FC236}">
              <a16:creationId xmlns:a16="http://schemas.microsoft.com/office/drawing/2014/main" id="{00000000-0008-0000-0000-00007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1" name="Immagine 8520" descr="http://demaco.consob/ArchiflowWeb/images/indicator.gif">
          <a:extLst>
            <a:ext uri="{FF2B5EF4-FFF2-40B4-BE49-F238E27FC236}">
              <a16:creationId xmlns:a16="http://schemas.microsoft.com/office/drawing/2014/main" id="{00000000-0008-0000-0000-00007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2" name="Immagine 8521" descr="http://demaco.consob/ArchiflowWeb/images/indicator.gif">
          <a:extLst>
            <a:ext uri="{FF2B5EF4-FFF2-40B4-BE49-F238E27FC236}">
              <a16:creationId xmlns:a16="http://schemas.microsoft.com/office/drawing/2014/main" id="{00000000-0008-0000-0000-00007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3" name="Immagine 8522" descr="http://demaco.consob/ArchiflowWeb/images/indicator.gif">
          <a:extLst>
            <a:ext uri="{FF2B5EF4-FFF2-40B4-BE49-F238E27FC236}">
              <a16:creationId xmlns:a16="http://schemas.microsoft.com/office/drawing/2014/main" id="{00000000-0008-0000-0000-00007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4" name="Immagine 8523" descr="http://demaco.consob/ArchiflowWeb/images/indicator.gif">
          <a:extLst>
            <a:ext uri="{FF2B5EF4-FFF2-40B4-BE49-F238E27FC236}">
              <a16:creationId xmlns:a16="http://schemas.microsoft.com/office/drawing/2014/main" id="{00000000-0008-0000-0000-00007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5" name="Immagine 8524" descr="http://demaco.consob/ArchiflowWeb/images/indicator.gif">
          <a:extLst>
            <a:ext uri="{FF2B5EF4-FFF2-40B4-BE49-F238E27FC236}">
              <a16:creationId xmlns:a16="http://schemas.microsoft.com/office/drawing/2014/main" id="{00000000-0008-0000-0000-00007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6" name="Immagine 8525" descr="http://demaco.consob/ArchiflowWeb/images/indicator.gif">
          <a:extLst>
            <a:ext uri="{FF2B5EF4-FFF2-40B4-BE49-F238E27FC236}">
              <a16:creationId xmlns:a16="http://schemas.microsoft.com/office/drawing/2014/main" id="{00000000-0008-0000-0000-00007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7" name="Immagine 8526" descr="http://demaco.consob/ArchiflowWeb/images/indicator.gif">
          <a:extLst>
            <a:ext uri="{FF2B5EF4-FFF2-40B4-BE49-F238E27FC236}">
              <a16:creationId xmlns:a16="http://schemas.microsoft.com/office/drawing/2014/main" id="{00000000-0008-0000-0000-00007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28" name="Immagine 8527" descr="http://demaco.consob/ArchiflowWeb/images/indicator.gif">
          <a:extLst>
            <a:ext uri="{FF2B5EF4-FFF2-40B4-BE49-F238E27FC236}">
              <a16:creationId xmlns:a16="http://schemas.microsoft.com/office/drawing/2014/main" id="{00000000-0008-0000-0000-00007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29" name="Immagine 8528" descr="http://demaco.consob/ArchiflowWeb/images/indicator.gif">
          <a:extLst>
            <a:ext uri="{FF2B5EF4-FFF2-40B4-BE49-F238E27FC236}">
              <a16:creationId xmlns:a16="http://schemas.microsoft.com/office/drawing/2014/main" id="{00000000-0008-0000-0000-00007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30" name="Immagine 8529" descr="http://demaco.consob/ArchiflowWeb/images/indicator.gif">
          <a:extLst>
            <a:ext uri="{FF2B5EF4-FFF2-40B4-BE49-F238E27FC236}">
              <a16:creationId xmlns:a16="http://schemas.microsoft.com/office/drawing/2014/main" id="{00000000-0008-0000-0000-00008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31" name="Immagine 8530" descr="http://demaco.consob/ArchiflowWeb/images/indicator.gif">
          <a:extLst>
            <a:ext uri="{FF2B5EF4-FFF2-40B4-BE49-F238E27FC236}">
              <a16:creationId xmlns:a16="http://schemas.microsoft.com/office/drawing/2014/main" id="{00000000-0008-0000-0000-00008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32" name="Immagine 8531" descr="http://demaco.consob/ArchiflowWeb/images/indicator.gif">
          <a:extLst>
            <a:ext uri="{FF2B5EF4-FFF2-40B4-BE49-F238E27FC236}">
              <a16:creationId xmlns:a16="http://schemas.microsoft.com/office/drawing/2014/main" id="{00000000-0008-0000-0000-00008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33" name="Immagine 8532" descr="http://demaco.consob/ArchiflowWeb/images/indicator.gif">
          <a:extLst>
            <a:ext uri="{FF2B5EF4-FFF2-40B4-BE49-F238E27FC236}">
              <a16:creationId xmlns:a16="http://schemas.microsoft.com/office/drawing/2014/main" id="{00000000-0008-0000-0000-00008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34" name="Immagine 8533" descr="http://demaco.consob/ArchiflowWeb/images/indicator.gif">
          <a:extLst>
            <a:ext uri="{FF2B5EF4-FFF2-40B4-BE49-F238E27FC236}">
              <a16:creationId xmlns:a16="http://schemas.microsoft.com/office/drawing/2014/main" id="{00000000-0008-0000-0000-00008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35" name="Immagine 8534" descr="http://demaco.consob/ArchiflowWeb/images/indicator.gif">
          <a:extLst>
            <a:ext uri="{FF2B5EF4-FFF2-40B4-BE49-F238E27FC236}">
              <a16:creationId xmlns:a16="http://schemas.microsoft.com/office/drawing/2014/main" id="{00000000-0008-0000-0000-00008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36" name="Immagine 8535" descr="http://demaco.consob/ArchiflowWeb/images/indicator.gif">
          <a:extLst>
            <a:ext uri="{FF2B5EF4-FFF2-40B4-BE49-F238E27FC236}">
              <a16:creationId xmlns:a16="http://schemas.microsoft.com/office/drawing/2014/main" id="{00000000-0008-0000-0000-00008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37" name="Immagine 8536" descr="http://demaco.consob/ArchiflowWeb/images/indicator.gif">
          <a:extLst>
            <a:ext uri="{FF2B5EF4-FFF2-40B4-BE49-F238E27FC236}">
              <a16:creationId xmlns:a16="http://schemas.microsoft.com/office/drawing/2014/main" id="{00000000-0008-0000-0000-00008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38" name="Immagine 8537" descr="http://demaco.consob/ArchiflowWeb/images/indicator.gif">
          <a:extLst>
            <a:ext uri="{FF2B5EF4-FFF2-40B4-BE49-F238E27FC236}">
              <a16:creationId xmlns:a16="http://schemas.microsoft.com/office/drawing/2014/main" id="{00000000-0008-0000-0000-00008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39" name="Immagine 8538" descr="http://demaco.consob/ArchiflowWeb/images/indicator.gif">
          <a:extLst>
            <a:ext uri="{FF2B5EF4-FFF2-40B4-BE49-F238E27FC236}">
              <a16:creationId xmlns:a16="http://schemas.microsoft.com/office/drawing/2014/main" id="{00000000-0008-0000-0000-00008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40" name="Immagine 8539" descr="http://demaco.consob/ArchiflowWeb/images/indicator.gif">
          <a:extLst>
            <a:ext uri="{FF2B5EF4-FFF2-40B4-BE49-F238E27FC236}">
              <a16:creationId xmlns:a16="http://schemas.microsoft.com/office/drawing/2014/main" id="{00000000-0008-0000-0000-00008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41" name="Immagine 8540" descr="http://demaco.consob/ArchiflowWeb/images/indicator.gif">
          <a:extLst>
            <a:ext uri="{FF2B5EF4-FFF2-40B4-BE49-F238E27FC236}">
              <a16:creationId xmlns:a16="http://schemas.microsoft.com/office/drawing/2014/main" id="{00000000-0008-0000-0000-00008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42" name="Immagine 8541" descr="http://demaco.consob/ArchiflowWeb/images/indicator.gif">
          <a:extLst>
            <a:ext uri="{FF2B5EF4-FFF2-40B4-BE49-F238E27FC236}">
              <a16:creationId xmlns:a16="http://schemas.microsoft.com/office/drawing/2014/main" id="{00000000-0008-0000-0000-00008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43" name="Immagine 8542" descr="http://demaco.consob/ArchiflowWeb/images/indicator.gif">
          <a:extLst>
            <a:ext uri="{FF2B5EF4-FFF2-40B4-BE49-F238E27FC236}">
              <a16:creationId xmlns:a16="http://schemas.microsoft.com/office/drawing/2014/main" id="{00000000-0008-0000-0000-00008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44" name="Immagine 8543" descr="http://demaco.consob/ArchiflowWeb/images/indicator.gif">
          <a:extLst>
            <a:ext uri="{FF2B5EF4-FFF2-40B4-BE49-F238E27FC236}">
              <a16:creationId xmlns:a16="http://schemas.microsoft.com/office/drawing/2014/main" id="{00000000-0008-0000-0000-00008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45" name="Immagine 8544" descr="http://demaco.consob/ArchiflowWeb/images/indicator.gif">
          <a:extLst>
            <a:ext uri="{FF2B5EF4-FFF2-40B4-BE49-F238E27FC236}">
              <a16:creationId xmlns:a16="http://schemas.microsoft.com/office/drawing/2014/main" id="{00000000-0008-0000-0000-00008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46" name="Immagine 8545" descr="http://demaco.consob/ArchiflowWeb/images/indicator.gif">
          <a:extLst>
            <a:ext uri="{FF2B5EF4-FFF2-40B4-BE49-F238E27FC236}">
              <a16:creationId xmlns:a16="http://schemas.microsoft.com/office/drawing/2014/main" id="{00000000-0008-0000-0000-00009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47" name="Immagine 8546" descr="http://demaco.consob/ArchiflowWeb/images/indicator.gif">
          <a:extLst>
            <a:ext uri="{FF2B5EF4-FFF2-40B4-BE49-F238E27FC236}">
              <a16:creationId xmlns:a16="http://schemas.microsoft.com/office/drawing/2014/main" id="{00000000-0008-0000-0000-00009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48" name="Immagine 8547" descr="http://demaco.consob/ArchiflowWeb/images/indicator.gif">
          <a:extLst>
            <a:ext uri="{FF2B5EF4-FFF2-40B4-BE49-F238E27FC236}">
              <a16:creationId xmlns:a16="http://schemas.microsoft.com/office/drawing/2014/main" id="{00000000-0008-0000-0000-00009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49" name="Immagine 8548" descr="http://demaco.consob/ArchiflowWeb/images/indicator.gif">
          <a:extLst>
            <a:ext uri="{FF2B5EF4-FFF2-40B4-BE49-F238E27FC236}">
              <a16:creationId xmlns:a16="http://schemas.microsoft.com/office/drawing/2014/main" id="{00000000-0008-0000-0000-00009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50" name="Immagine 8549" descr="http://demaco.consob/ArchiflowWeb/images/indicator.gif">
          <a:extLst>
            <a:ext uri="{FF2B5EF4-FFF2-40B4-BE49-F238E27FC236}">
              <a16:creationId xmlns:a16="http://schemas.microsoft.com/office/drawing/2014/main" id="{00000000-0008-0000-0000-00009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51" name="Immagine 8550" descr="http://demaco.consob/ArchiflowWeb/images/indicator.gif">
          <a:extLst>
            <a:ext uri="{FF2B5EF4-FFF2-40B4-BE49-F238E27FC236}">
              <a16:creationId xmlns:a16="http://schemas.microsoft.com/office/drawing/2014/main" id="{00000000-0008-0000-0000-00009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52" name="Immagine 8551" descr="http://demaco.consob/ArchiflowWeb/images/indicator.gif">
          <a:extLst>
            <a:ext uri="{FF2B5EF4-FFF2-40B4-BE49-F238E27FC236}">
              <a16:creationId xmlns:a16="http://schemas.microsoft.com/office/drawing/2014/main" id="{00000000-0008-0000-0000-00009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53" name="Immagine 8552" descr="http://demaco.consob/ArchiflowWeb/images/indicator.gif">
          <a:extLst>
            <a:ext uri="{FF2B5EF4-FFF2-40B4-BE49-F238E27FC236}">
              <a16:creationId xmlns:a16="http://schemas.microsoft.com/office/drawing/2014/main" id="{00000000-0008-0000-0000-00009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54" name="Immagine 8553" descr="http://demaco.consob/ArchiflowWeb/images/indicator.gif">
          <a:extLst>
            <a:ext uri="{FF2B5EF4-FFF2-40B4-BE49-F238E27FC236}">
              <a16:creationId xmlns:a16="http://schemas.microsoft.com/office/drawing/2014/main" id="{00000000-0008-0000-0000-00009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55" name="Immagine 8554" descr="http://demaco.consob/ArchiflowWeb/images/indicator.gif">
          <a:extLst>
            <a:ext uri="{FF2B5EF4-FFF2-40B4-BE49-F238E27FC236}">
              <a16:creationId xmlns:a16="http://schemas.microsoft.com/office/drawing/2014/main" id="{00000000-0008-0000-0000-00009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56" name="Immagine 8555" descr="http://demaco.consob/ArchiflowWeb/images/indicator.gif">
          <a:extLst>
            <a:ext uri="{FF2B5EF4-FFF2-40B4-BE49-F238E27FC236}">
              <a16:creationId xmlns:a16="http://schemas.microsoft.com/office/drawing/2014/main" id="{00000000-0008-0000-0000-00009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57" name="Immagine 8556" descr="http://demaco.consob/ArchiflowWeb/images/indicator.gif">
          <a:extLst>
            <a:ext uri="{FF2B5EF4-FFF2-40B4-BE49-F238E27FC236}">
              <a16:creationId xmlns:a16="http://schemas.microsoft.com/office/drawing/2014/main" id="{00000000-0008-0000-0000-00009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58" name="Immagine 8557" descr="http://demaco.consob/ArchiflowWeb/images/indicator.gif">
          <a:extLst>
            <a:ext uri="{FF2B5EF4-FFF2-40B4-BE49-F238E27FC236}">
              <a16:creationId xmlns:a16="http://schemas.microsoft.com/office/drawing/2014/main" id="{00000000-0008-0000-0000-00009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59" name="Immagine 8558" descr="http://demaco.consob/ArchiflowWeb/images/indicator.gif">
          <a:extLst>
            <a:ext uri="{FF2B5EF4-FFF2-40B4-BE49-F238E27FC236}">
              <a16:creationId xmlns:a16="http://schemas.microsoft.com/office/drawing/2014/main" id="{00000000-0008-0000-0000-00009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60" name="Immagine 8559" descr="http://demaco.consob/ArchiflowWeb/images/indicator.gif">
          <a:extLst>
            <a:ext uri="{FF2B5EF4-FFF2-40B4-BE49-F238E27FC236}">
              <a16:creationId xmlns:a16="http://schemas.microsoft.com/office/drawing/2014/main" id="{00000000-0008-0000-0000-00009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61" name="Immagine 8560" descr="http://demaco.consob/ArchiflowWeb/images/indicator.gif">
          <a:extLst>
            <a:ext uri="{FF2B5EF4-FFF2-40B4-BE49-F238E27FC236}">
              <a16:creationId xmlns:a16="http://schemas.microsoft.com/office/drawing/2014/main" id="{00000000-0008-0000-0000-00009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62" name="Immagine 8561" descr="http://demaco.consob/ArchiflowWeb/images/indicator.gif">
          <a:extLst>
            <a:ext uri="{FF2B5EF4-FFF2-40B4-BE49-F238E27FC236}">
              <a16:creationId xmlns:a16="http://schemas.microsoft.com/office/drawing/2014/main" id="{00000000-0008-0000-0000-0000A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63" name="Immagine 8562" descr="http://demaco.consob/ArchiflowWeb/images/indicator.gif">
          <a:extLst>
            <a:ext uri="{FF2B5EF4-FFF2-40B4-BE49-F238E27FC236}">
              <a16:creationId xmlns:a16="http://schemas.microsoft.com/office/drawing/2014/main" id="{00000000-0008-0000-0000-0000A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64" name="Immagine 8563" descr="http://demaco.consob/ArchiflowWeb/images/indicator.gif">
          <a:extLst>
            <a:ext uri="{FF2B5EF4-FFF2-40B4-BE49-F238E27FC236}">
              <a16:creationId xmlns:a16="http://schemas.microsoft.com/office/drawing/2014/main" id="{00000000-0008-0000-0000-0000A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65" name="Immagine 8564" descr="http://demaco.consob/ArchiflowWeb/images/indicator.gif">
          <a:extLst>
            <a:ext uri="{FF2B5EF4-FFF2-40B4-BE49-F238E27FC236}">
              <a16:creationId xmlns:a16="http://schemas.microsoft.com/office/drawing/2014/main" id="{00000000-0008-0000-0000-0000A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66" name="Immagine 8565" descr="http://demaco.consob/ArchiflowWeb/images/indicator.gif">
          <a:extLst>
            <a:ext uri="{FF2B5EF4-FFF2-40B4-BE49-F238E27FC236}">
              <a16:creationId xmlns:a16="http://schemas.microsoft.com/office/drawing/2014/main" id="{00000000-0008-0000-0000-0000A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67" name="Immagine 8566" descr="http://demaco.consob/ArchiflowWeb/images/indicator.gif">
          <a:extLst>
            <a:ext uri="{FF2B5EF4-FFF2-40B4-BE49-F238E27FC236}">
              <a16:creationId xmlns:a16="http://schemas.microsoft.com/office/drawing/2014/main" id="{00000000-0008-0000-0000-0000A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68" name="Immagine 8567" descr="http://demaco.consob/ArchiflowWeb/images/indicator.gif">
          <a:extLst>
            <a:ext uri="{FF2B5EF4-FFF2-40B4-BE49-F238E27FC236}">
              <a16:creationId xmlns:a16="http://schemas.microsoft.com/office/drawing/2014/main" id="{00000000-0008-0000-0000-0000A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69" name="Immagine 8568" descr="http://demaco.consob/ArchiflowWeb/images/indicator.gif">
          <a:extLst>
            <a:ext uri="{FF2B5EF4-FFF2-40B4-BE49-F238E27FC236}">
              <a16:creationId xmlns:a16="http://schemas.microsoft.com/office/drawing/2014/main" id="{00000000-0008-0000-0000-0000A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70" name="Immagine 8569" descr="http://demaco.consob/ArchiflowWeb/images/indicator.gif">
          <a:extLst>
            <a:ext uri="{FF2B5EF4-FFF2-40B4-BE49-F238E27FC236}">
              <a16:creationId xmlns:a16="http://schemas.microsoft.com/office/drawing/2014/main" id="{00000000-0008-0000-0000-0000A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71" name="Immagine 8570" descr="http://demaco.consob/ArchiflowWeb/images/indicator.gif">
          <a:extLst>
            <a:ext uri="{FF2B5EF4-FFF2-40B4-BE49-F238E27FC236}">
              <a16:creationId xmlns:a16="http://schemas.microsoft.com/office/drawing/2014/main" id="{00000000-0008-0000-0000-0000A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72" name="Immagine 8571" descr="http://demaco.consob/ArchiflowWeb/images/indicator.gif">
          <a:extLst>
            <a:ext uri="{FF2B5EF4-FFF2-40B4-BE49-F238E27FC236}">
              <a16:creationId xmlns:a16="http://schemas.microsoft.com/office/drawing/2014/main" id="{00000000-0008-0000-0000-0000A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73" name="Immagine 8572" descr="http://demaco.consob/ArchiflowWeb/images/indicator.gif">
          <a:extLst>
            <a:ext uri="{FF2B5EF4-FFF2-40B4-BE49-F238E27FC236}">
              <a16:creationId xmlns:a16="http://schemas.microsoft.com/office/drawing/2014/main" id="{00000000-0008-0000-0000-0000A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74" name="Immagine 8573" descr="http://demaco.consob/ArchiflowWeb/images/indicator.gif">
          <a:extLst>
            <a:ext uri="{FF2B5EF4-FFF2-40B4-BE49-F238E27FC236}">
              <a16:creationId xmlns:a16="http://schemas.microsoft.com/office/drawing/2014/main" id="{00000000-0008-0000-0000-0000A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75" name="Immagine 8574" descr="http://demaco.consob/ArchiflowWeb/images/indicator.gif">
          <a:extLst>
            <a:ext uri="{FF2B5EF4-FFF2-40B4-BE49-F238E27FC236}">
              <a16:creationId xmlns:a16="http://schemas.microsoft.com/office/drawing/2014/main" id="{00000000-0008-0000-0000-0000A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76" name="Immagine 8575" descr="http://demaco.consob/ArchiflowWeb/images/indicator.gif">
          <a:extLst>
            <a:ext uri="{FF2B5EF4-FFF2-40B4-BE49-F238E27FC236}">
              <a16:creationId xmlns:a16="http://schemas.microsoft.com/office/drawing/2014/main" id="{00000000-0008-0000-0000-0000A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77" name="Immagine 8576" descr="http://demaco.consob/ArchiflowWeb/images/indicator.gif">
          <a:extLst>
            <a:ext uri="{FF2B5EF4-FFF2-40B4-BE49-F238E27FC236}">
              <a16:creationId xmlns:a16="http://schemas.microsoft.com/office/drawing/2014/main" id="{00000000-0008-0000-0000-0000A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78" name="Immagine 8577" descr="http://demaco.consob/ArchiflowWeb/images/indicator.gif">
          <a:extLst>
            <a:ext uri="{FF2B5EF4-FFF2-40B4-BE49-F238E27FC236}">
              <a16:creationId xmlns:a16="http://schemas.microsoft.com/office/drawing/2014/main" id="{00000000-0008-0000-0000-0000B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79" name="Immagine 8578" descr="http://demaco.consob/ArchiflowWeb/images/indicator.gif">
          <a:extLst>
            <a:ext uri="{FF2B5EF4-FFF2-40B4-BE49-F238E27FC236}">
              <a16:creationId xmlns:a16="http://schemas.microsoft.com/office/drawing/2014/main" id="{00000000-0008-0000-0000-0000B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80" name="Immagine 8579" descr="http://demaco.consob/ArchiflowWeb/images/indicator.gif">
          <a:extLst>
            <a:ext uri="{FF2B5EF4-FFF2-40B4-BE49-F238E27FC236}">
              <a16:creationId xmlns:a16="http://schemas.microsoft.com/office/drawing/2014/main" id="{00000000-0008-0000-0000-0000B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81" name="Immagine 8580" descr="http://demaco.consob/ArchiflowWeb/images/indicator.gif">
          <a:extLst>
            <a:ext uri="{FF2B5EF4-FFF2-40B4-BE49-F238E27FC236}">
              <a16:creationId xmlns:a16="http://schemas.microsoft.com/office/drawing/2014/main" id="{00000000-0008-0000-0000-0000B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82" name="Immagine 8581" descr="http://demaco.consob/ArchiflowWeb/images/indicator.gif">
          <a:extLst>
            <a:ext uri="{FF2B5EF4-FFF2-40B4-BE49-F238E27FC236}">
              <a16:creationId xmlns:a16="http://schemas.microsoft.com/office/drawing/2014/main" id="{00000000-0008-0000-0000-0000B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83" name="Immagine 8582" descr="http://demaco.consob/ArchiflowWeb/images/indicator.gif">
          <a:extLst>
            <a:ext uri="{FF2B5EF4-FFF2-40B4-BE49-F238E27FC236}">
              <a16:creationId xmlns:a16="http://schemas.microsoft.com/office/drawing/2014/main" id="{00000000-0008-0000-0000-0000B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84" name="Immagine 8583" descr="http://demaco.consob/ArchiflowWeb/images/indicator.gif">
          <a:extLst>
            <a:ext uri="{FF2B5EF4-FFF2-40B4-BE49-F238E27FC236}">
              <a16:creationId xmlns:a16="http://schemas.microsoft.com/office/drawing/2014/main" id="{00000000-0008-0000-0000-0000B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85" name="Immagine 8584" descr="http://demaco.consob/ArchiflowWeb/images/indicator.gif">
          <a:extLst>
            <a:ext uri="{FF2B5EF4-FFF2-40B4-BE49-F238E27FC236}">
              <a16:creationId xmlns:a16="http://schemas.microsoft.com/office/drawing/2014/main" id="{00000000-0008-0000-0000-0000B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86" name="Immagine 8585" descr="http://demaco.consob/ArchiflowWeb/images/indicator.gif">
          <a:extLst>
            <a:ext uri="{FF2B5EF4-FFF2-40B4-BE49-F238E27FC236}">
              <a16:creationId xmlns:a16="http://schemas.microsoft.com/office/drawing/2014/main" id="{00000000-0008-0000-0000-0000B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87" name="Immagine 8586" descr="http://demaco.consob/ArchiflowWeb/images/indicator.gif">
          <a:extLst>
            <a:ext uri="{FF2B5EF4-FFF2-40B4-BE49-F238E27FC236}">
              <a16:creationId xmlns:a16="http://schemas.microsoft.com/office/drawing/2014/main" id="{00000000-0008-0000-0000-0000B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88" name="Immagine 8587" descr="http://demaco.consob/ArchiflowWeb/images/indicator.gif">
          <a:extLst>
            <a:ext uri="{FF2B5EF4-FFF2-40B4-BE49-F238E27FC236}">
              <a16:creationId xmlns:a16="http://schemas.microsoft.com/office/drawing/2014/main" id="{00000000-0008-0000-0000-0000B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89" name="Immagine 8588" descr="http://demaco.consob/ArchiflowWeb/images/indicator.gif">
          <a:extLst>
            <a:ext uri="{FF2B5EF4-FFF2-40B4-BE49-F238E27FC236}">
              <a16:creationId xmlns:a16="http://schemas.microsoft.com/office/drawing/2014/main" id="{00000000-0008-0000-0000-0000B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90" name="Immagine 8589" descr="http://demaco.consob/ArchiflowWeb/images/indicator.gif">
          <a:extLst>
            <a:ext uri="{FF2B5EF4-FFF2-40B4-BE49-F238E27FC236}">
              <a16:creationId xmlns:a16="http://schemas.microsoft.com/office/drawing/2014/main" id="{00000000-0008-0000-0000-0000B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91" name="Immagine 8590" descr="http://demaco.consob/ArchiflowWeb/images/indicator.gif">
          <a:extLst>
            <a:ext uri="{FF2B5EF4-FFF2-40B4-BE49-F238E27FC236}">
              <a16:creationId xmlns:a16="http://schemas.microsoft.com/office/drawing/2014/main" id="{00000000-0008-0000-0000-0000B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92" name="Immagine 8591" descr="http://demaco.consob/ArchiflowWeb/images/indicator.gif">
          <a:extLst>
            <a:ext uri="{FF2B5EF4-FFF2-40B4-BE49-F238E27FC236}">
              <a16:creationId xmlns:a16="http://schemas.microsoft.com/office/drawing/2014/main" id="{00000000-0008-0000-0000-0000B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93" name="Immagine 8592" descr="http://demaco.consob/ArchiflowWeb/images/indicator.gif">
          <a:extLst>
            <a:ext uri="{FF2B5EF4-FFF2-40B4-BE49-F238E27FC236}">
              <a16:creationId xmlns:a16="http://schemas.microsoft.com/office/drawing/2014/main" id="{00000000-0008-0000-0000-0000B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94" name="Immagine 8593" descr="http://demaco.consob/ArchiflowWeb/images/indicator.gif">
          <a:extLst>
            <a:ext uri="{FF2B5EF4-FFF2-40B4-BE49-F238E27FC236}">
              <a16:creationId xmlns:a16="http://schemas.microsoft.com/office/drawing/2014/main" id="{00000000-0008-0000-0000-0000C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95" name="Immagine 8594" descr="http://demaco.consob/ArchiflowWeb/images/indicator.gif">
          <a:extLst>
            <a:ext uri="{FF2B5EF4-FFF2-40B4-BE49-F238E27FC236}">
              <a16:creationId xmlns:a16="http://schemas.microsoft.com/office/drawing/2014/main" id="{00000000-0008-0000-0000-0000C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96" name="Immagine 8595" descr="http://demaco.consob/ArchiflowWeb/images/indicator.gif">
          <a:extLst>
            <a:ext uri="{FF2B5EF4-FFF2-40B4-BE49-F238E27FC236}">
              <a16:creationId xmlns:a16="http://schemas.microsoft.com/office/drawing/2014/main" id="{00000000-0008-0000-0000-0000C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97" name="Immagine 8596" descr="http://demaco.consob/ArchiflowWeb/images/indicator.gif">
          <a:extLst>
            <a:ext uri="{FF2B5EF4-FFF2-40B4-BE49-F238E27FC236}">
              <a16:creationId xmlns:a16="http://schemas.microsoft.com/office/drawing/2014/main" id="{00000000-0008-0000-0000-0000C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598" name="Immagine 8597" descr="http://demaco.consob/ArchiflowWeb/images/indicator.gif">
          <a:extLst>
            <a:ext uri="{FF2B5EF4-FFF2-40B4-BE49-F238E27FC236}">
              <a16:creationId xmlns:a16="http://schemas.microsoft.com/office/drawing/2014/main" id="{00000000-0008-0000-0000-0000C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599" name="Immagine 8598" descr="http://demaco.consob/ArchiflowWeb/images/indicator.gif">
          <a:extLst>
            <a:ext uri="{FF2B5EF4-FFF2-40B4-BE49-F238E27FC236}">
              <a16:creationId xmlns:a16="http://schemas.microsoft.com/office/drawing/2014/main" id="{00000000-0008-0000-0000-0000C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00" name="Immagine 8599" descr="http://demaco.consob/ArchiflowWeb/images/indicator.gif">
          <a:extLst>
            <a:ext uri="{FF2B5EF4-FFF2-40B4-BE49-F238E27FC236}">
              <a16:creationId xmlns:a16="http://schemas.microsoft.com/office/drawing/2014/main" id="{00000000-0008-0000-0000-0000C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01" name="Immagine 8600" descr="http://demaco.consob/ArchiflowWeb/images/indicator.gif">
          <a:extLst>
            <a:ext uri="{FF2B5EF4-FFF2-40B4-BE49-F238E27FC236}">
              <a16:creationId xmlns:a16="http://schemas.microsoft.com/office/drawing/2014/main" id="{00000000-0008-0000-0000-0000C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02" name="Immagine 8601" descr="http://demaco.consob/ArchiflowWeb/images/indicator.gif">
          <a:extLst>
            <a:ext uri="{FF2B5EF4-FFF2-40B4-BE49-F238E27FC236}">
              <a16:creationId xmlns:a16="http://schemas.microsoft.com/office/drawing/2014/main" id="{00000000-0008-0000-0000-0000C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03" name="Immagine 8602" descr="http://demaco.consob/ArchiflowWeb/images/indicator.gif">
          <a:extLst>
            <a:ext uri="{FF2B5EF4-FFF2-40B4-BE49-F238E27FC236}">
              <a16:creationId xmlns:a16="http://schemas.microsoft.com/office/drawing/2014/main" id="{00000000-0008-0000-0000-0000C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04" name="Immagine 8603" descr="http://demaco.consob/ArchiflowWeb/images/indicator.gif">
          <a:extLst>
            <a:ext uri="{FF2B5EF4-FFF2-40B4-BE49-F238E27FC236}">
              <a16:creationId xmlns:a16="http://schemas.microsoft.com/office/drawing/2014/main" id="{00000000-0008-0000-0000-0000C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05" name="Immagine 8604" descr="http://demaco.consob/ArchiflowWeb/images/indicator.gif">
          <a:extLst>
            <a:ext uri="{FF2B5EF4-FFF2-40B4-BE49-F238E27FC236}">
              <a16:creationId xmlns:a16="http://schemas.microsoft.com/office/drawing/2014/main" id="{00000000-0008-0000-0000-0000C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06" name="Immagine 8605" descr="http://demaco.consob/ArchiflowWeb/images/indicator.gif">
          <a:extLst>
            <a:ext uri="{FF2B5EF4-FFF2-40B4-BE49-F238E27FC236}">
              <a16:creationId xmlns:a16="http://schemas.microsoft.com/office/drawing/2014/main" id="{00000000-0008-0000-0000-0000C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07" name="Immagine 8606" descr="http://demaco.consob/ArchiflowWeb/images/indicator.gif">
          <a:extLst>
            <a:ext uri="{FF2B5EF4-FFF2-40B4-BE49-F238E27FC236}">
              <a16:creationId xmlns:a16="http://schemas.microsoft.com/office/drawing/2014/main" id="{00000000-0008-0000-0000-0000C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08" name="Immagine 8607" descr="http://demaco.consob/ArchiflowWeb/images/indicator.gif">
          <a:extLst>
            <a:ext uri="{FF2B5EF4-FFF2-40B4-BE49-F238E27FC236}">
              <a16:creationId xmlns:a16="http://schemas.microsoft.com/office/drawing/2014/main" id="{00000000-0008-0000-0000-0000C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09" name="Immagine 8608" descr="http://demaco.consob/ArchiflowWeb/images/indicator.gif">
          <a:extLst>
            <a:ext uri="{FF2B5EF4-FFF2-40B4-BE49-F238E27FC236}">
              <a16:creationId xmlns:a16="http://schemas.microsoft.com/office/drawing/2014/main" id="{00000000-0008-0000-0000-0000C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10" name="Immagine 8609" descr="http://demaco.consob/ArchiflowWeb/images/indicator.gif">
          <a:extLst>
            <a:ext uri="{FF2B5EF4-FFF2-40B4-BE49-F238E27FC236}">
              <a16:creationId xmlns:a16="http://schemas.microsoft.com/office/drawing/2014/main" id="{00000000-0008-0000-0000-0000D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11" name="Immagine 8610" descr="http://demaco.consob/ArchiflowWeb/images/indicator.gif">
          <a:extLst>
            <a:ext uri="{FF2B5EF4-FFF2-40B4-BE49-F238E27FC236}">
              <a16:creationId xmlns:a16="http://schemas.microsoft.com/office/drawing/2014/main" id="{00000000-0008-0000-0000-0000D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12" name="Immagine 8611" descr="http://demaco.consob/ArchiflowWeb/images/indicator.gif">
          <a:extLst>
            <a:ext uri="{FF2B5EF4-FFF2-40B4-BE49-F238E27FC236}">
              <a16:creationId xmlns:a16="http://schemas.microsoft.com/office/drawing/2014/main" id="{00000000-0008-0000-0000-0000D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13" name="Immagine 8612" descr="http://demaco.consob/ArchiflowWeb/images/indicator.gif">
          <a:extLst>
            <a:ext uri="{FF2B5EF4-FFF2-40B4-BE49-F238E27FC236}">
              <a16:creationId xmlns:a16="http://schemas.microsoft.com/office/drawing/2014/main" id="{00000000-0008-0000-0000-0000D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14" name="Immagine 8613" descr="http://demaco.consob/ArchiflowWeb/images/indicator.gif">
          <a:extLst>
            <a:ext uri="{FF2B5EF4-FFF2-40B4-BE49-F238E27FC236}">
              <a16:creationId xmlns:a16="http://schemas.microsoft.com/office/drawing/2014/main" id="{00000000-0008-0000-0000-0000D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15" name="Immagine 8614" descr="http://demaco.consob/ArchiflowWeb/images/indicator.gif">
          <a:extLst>
            <a:ext uri="{FF2B5EF4-FFF2-40B4-BE49-F238E27FC236}">
              <a16:creationId xmlns:a16="http://schemas.microsoft.com/office/drawing/2014/main" id="{00000000-0008-0000-0000-0000D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16" name="Immagine 8615" descr="http://demaco.consob/ArchiflowWeb/images/indicator.gif">
          <a:extLst>
            <a:ext uri="{FF2B5EF4-FFF2-40B4-BE49-F238E27FC236}">
              <a16:creationId xmlns:a16="http://schemas.microsoft.com/office/drawing/2014/main" id="{00000000-0008-0000-0000-0000D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17" name="Immagine 8616" descr="http://demaco.consob/ArchiflowWeb/images/indicator.gif">
          <a:extLst>
            <a:ext uri="{FF2B5EF4-FFF2-40B4-BE49-F238E27FC236}">
              <a16:creationId xmlns:a16="http://schemas.microsoft.com/office/drawing/2014/main" id="{00000000-0008-0000-0000-0000D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18" name="Immagine 8617" descr="http://demaco.consob/ArchiflowWeb/images/indicator.gif">
          <a:extLst>
            <a:ext uri="{FF2B5EF4-FFF2-40B4-BE49-F238E27FC236}">
              <a16:creationId xmlns:a16="http://schemas.microsoft.com/office/drawing/2014/main" id="{00000000-0008-0000-0000-0000D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19" name="Immagine 8618" descr="http://demaco.consob/ArchiflowWeb/images/indicator.gif">
          <a:extLst>
            <a:ext uri="{FF2B5EF4-FFF2-40B4-BE49-F238E27FC236}">
              <a16:creationId xmlns:a16="http://schemas.microsoft.com/office/drawing/2014/main" id="{00000000-0008-0000-0000-0000D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20" name="Immagine 8619" descr="http://demaco.consob/ArchiflowWeb/images/indicator.gif">
          <a:extLst>
            <a:ext uri="{FF2B5EF4-FFF2-40B4-BE49-F238E27FC236}">
              <a16:creationId xmlns:a16="http://schemas.microsoft.com/office/drawing/2014/main" id="{00000000-0008-0000-0000-0000D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21" name="Immagine 8620" descr="http://demaco.consob/ArchiflowWeb/images/indicator.gif">
          <a:extLst>
            <a:ext uri="{FF2B5EF4-FFF2-40B4-BE49-F238E27FC236}">
              <a16:creationId xmlns:a16="http://schemas.microsoft.com/office/drawing/2014/main" id="{00000000-0008-0000-0000-0000D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22" name="Immagine 8621" descr="http://demaco.consob/ArchiflowWeb/images/indicator.gif">
          <a:extLst>
            <a:ext uri="{FF2B5EF4-FFF2-40B4-BE49-F238E27FC236}">
              <a16:creationId xmlns:a16="http://schemas.microsoft.com/office/drawing/2014/main" id="{00000000-0008-0000-0000-0000D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23" name="Immagine 8622" descr="http://demaco.consob/ArchiflowWeb/images/indicator.gif">
          <a:extLst>
            <a:ext uri="{FF2B5EF4-FFF2-40B4-BE49-F238E27FC236}">
              <a16:creationId xmlns:a16="http://schemas.microsoft.com/office/drawing/2014/main" id="{00000000-0008-0000-0000-0000D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24" name="Immagine 8623" descr="http://demaco.consob/ArchiflowWeb/images/indicator.gif">
          <a:extLst>
            <a:ext uri="{FF2B5EF4-FFF2-40B4-BE49-F238E27FC236}">
              <a16:creationId xmlns:a16="http://schemas.microsoft.com/office/drawing/2014/main" id="{00000000-0008-0000-0000-0000D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25" name="Immagine 8624" descr="http://demaco.consob/ArchiflowWeb/images/indicator.gif">
          <a:extLst>
            <a:ext uri="{FF2B5EF4-FFF2-40B4-BE49-F238E27FC236}">
              <a16:creationId xmlns:a16="http://schemas.microsoft.com/office/drawing/2014/main" id="{00000000-0008-0000-0000-0000D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26" name="Immagine 8625" descr="http://demaco.consob/ArchiflowWeb/images/indicator.gif">
          <a:extLst>
            <a:ext uri="{FF2B5EF4-FFF2-40B4-BE49-F238E27FC236}">
              <a16:creationId xmlns:a16="http://schemas.microsoft.com/office/drawing/2014/main" id="{00000000-0008-0000-0000-0000E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27" name="Immagine 8626" descr="http://demaco.consob/ArchiflowWeb/images/indicator.gif">
          <a:extLst>
            <a:ext uri="{FF2B5EF4-FFF2-40B4-BE49-F238E27FC236}">
              <a16:creationId xmlns:a16="http://schemas.microsoft.com/office/drawing/2014/main" id="{00000000-0008-0000-0000-0000E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28" name="Immagine 8627" descr="http://demaco.consob/ArchiflowWeb/images/indicator.gif">
          <a:extLst>
            <a:ext uri="{FF2B5EF4-FFF2-40B4-BE49-F238E27FC236}">
              <a16:creationId xmlns:a16="http://schemas.microsoft.com/office/drawing/2014/main" id="{00000000-0008-0000-0000-0000E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29" name="Immagine 8628" descr="http://demaco.consob/ArchiflowWeb/images/indicator.gif">
          <a:extLst>
            <a:ext uri="{FF2B5EF4-FFF2-40B4-BE49-F238E27FC236}">
              <a16:creationId xmlns:a16="http://schemas.microsoft.com/office/drawing/2014/main" id="{00000000-0008-0000-0000-0000E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30" name="Immagine 8629" descr="http://demaco.consob/ArchiflowWeb/images/indicator.gif">
          <a:extLst>
            <a:ext uri="{FF2B5EF4-FFF2-40B4-BE49-F238E27FC236}">
              <a16:creationId xmlns:a16="http://schemas.microsoft.com/office/drawing/2014/main" id="{00000000-0008-0000-0000-0000E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31" name="Immagine 8630" descr="http://demaco.consob/ArchiflowWeb/images/indicator.gif">
          <a:extLst>
            <a:ext uri="{FF2B5EF4-FFF2-40B4-BE49-F238E27FC236}">
              <a16:creationId xmlns:a16="http://schemas.microsoft.com/office/drawing/2014/main" id="{00000000-0008-0000-0000-0000E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32" name="Immagine 8631" descr="http://demaco.consob/ArchiflowWeb/images/indicator.gif">
          <a:extLst>
            <a:ext uri="{FF2B5EF4-FFF2-40B4-BE49-F238E27FC236}">
              <a16:creationId xmlns:a16="http://schemas.microsoft.com/office/drawing/2014/main" id="{00000000-0008-0000-0000-0000E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33" name="Immagine 8632" descr="http://demaco.consob/ArchiflowWeb/images/indicator.gif">
          <a:extLst>
            <a:ext uri="{FF2B5EF4-FFF2-40B4-BE49-F238E27FC236}">
              <a16:creationId xmlns:a16="http://schemas.microsoft.com/office/drawing/2014/main" id="{00000000-0008-0000-0000-0000E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34" name="Immagine 8633" descr="http://demaco.consob/ArchiflowWeb/images/indicator.gif">
          <a:extLst>
            <a:ext uri="{FF2B5EF4-FFF2-40B4-BE49-F238E27FC236}">
              <a16:creationId xmlns:a16="http://schemas.microsoft.com/office/drawing/2014/main" id="{00000000-0008-0000-0000-0000E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35" name="Immagine 8634" descr="http://demaco.consob/ArchiflowWeb/images/indicator.gif">
          <a:extLst>
            <a:ext uri="{FF2B5EF4-FFF2-40B4-BE49-F238E27FC236}">
              <a16:creationId xmlns:a16="http://schemas.microsoft.com/office/drawing/2014/main" id="{00000000-0008-0000-0000-0000E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36" name="Immagine 8635" descr="http://demaco.consob/ArchiflowWeb/images/indicator.gif">
          <a:extLst>
            <a:ext uri="{FF2B5EF4-FFF2-40B4-BE49-F238E27FC236}">
              <a16:creationId xmlns:a16="http://schemas.microsoft.com/office/drawing/2014/main" id="{00000000-0008-0000-0000-0000E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37" name="Immagine 8636" descr="http://demaco.consob/ArchiflowWeb/images/indicator.gif">
          <a:extLst>
            <a:ext uri="{FF2B5EF4-FFF2-40B4-BE49-F238E27FC236}">
              <a16:creationId xmlns:a16="http://schemas.microsoft.com/office/drawing/2014/main" id="{00000000-0008-0000-0000-0000E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38" name="Immagine 8637" descr="http://demaco.consob/ArchiflowWeb/images/indicator.gif">
          <a:extLst>
            <a:ext uri="{FF2B5EF4-FFF2-40B4-BE49-F238E27FC236}">
              <a16:creationId xmlns:a16="http://schemas.microsoft.com/office/drawing/2014/main" id="{00000000-0008-0000-0000-0000E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39" name="Immagine 8638" descr="http://demaco.consob/ArchiflowWeb/images/indicator.gif">
          <a:extLst>
            <a:ext uri="{FF2B5EF4-FFF2-40B4-BE49-F238E27FC236}">
              <a16:creationId xmlns:a16="http://schemas.microsoft.com/office/drawing/2014/main" id="{00000000-0008-0000-0000-0000E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40" name="Immagine 8639" descr="http://demaco.consob/ArchiflowWeb/images/indicator.gif">
          <a:extLst>
            <a:ext uri="{FF2B5EF4-FFF2-40B4-BE49-F238E27FC236}">
              <a16:creationId xmlns:a16="http://schemas.microsoft.com/office/drawing/2014/main" id="{00000000-0008-0000-0000-0000E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41" name="Immagine 8640" descr="http://demaco.consob/ArchiflowWeb/images/indicator.gif">
          <a:extLst>
            <a:ext uri="{FF2B5EF4-FFF2-40B4-BE49-F238E27FC236}">
              <a16:creationId xmlns:a16="http://schemas.microsoft.com/office/drawing/2014/main" id="{00000000-0008-0000-0000-0000E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42" name="Immagine 8641" descr="http://demaco.consob/ArchiflowWeb/images/indicator.gif">
          <a:extLst>
            <a:ext uri="{FF2B5EF4-FFF2-40B4-BE49-F238E27FC236}">
              <a16:creationId xmlns:a16="http://schemas.microsoft.com/office/drawing/2014/main" id="{00000000-0008-0000-0000-0000F0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43" name="Immagine 8642" descr="http://demaco.consob/ArchiflowWeb/images/indicator.gif">
          <a:extLst>
            <a:ext uri="{FF2B5EF4-FFF2-40B4-BE49-F238E27FC236}">
              <a16:creationId xmlns:a16="http://schemas.microsoft.com/office/drawing/2014/main" id="{00000000-0008-0000-0000-0000F1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44" name="Immagine 8643" descr="http://demaco.consob/ArchiflowWeb/images/indicator.gif">
          <a:extLst>
            <a:ext uri="{FF2B5EF4-FFF2-40B4-BE49-F238E27FC236}">
              <a16:creationId xmlns:a16="http://schemas.microsoft.com/office/drawing/2014/main" id="{00000000-0008-0000-0000-0000F2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45" name="Immagine 8644" descr="http://demaco.consob/ArchiflowWeb/images/indicator.gif">
          <a:extLst>
            <a:ext uri="{FF2B5EF4-FFF2-40B4-BE49-F238E27FC236}">
              <a16:creationId xmlns:a16="http://schemas.microsoft.com/office/drawing/2014/main" id="{00000000-0008-0000-0000-0000F3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46" name="Immagine 8645" descr="http://demaco.consob/ArchiflowWeb/images/indicator.gif">
          <a:extLst>
            <a:ext uri="{FF2B5EF4-FFF2-40B4-BE49-F238E27FC236}">
              <a16:creationId xmlns:a16="http://schemas.microsoft.com/office/drawing/2014/main" id="{00000000-0008-0000-0000-0000F4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47" name="Immagine 8646" descr="http://demaco.consob/ArchiflowWeb/images/indicator.gif">
          <a:extLst>
            <a:ext uri="{FF2B5EF4-FFF2-40B4-BE49-F238E27FC236}">
              <a16:creationId xmlns:a16="http://schemas.microsoft.com/office/drawing/2014/main" id="{00000000-0008-0000-0000-0000F5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48" name="Immagine 8647" descr="http://demaco.consob/ArchiflowWeb/images/indicator.gif">
          <a:extLst>
            <a:ext uri="{FF2B5EF4-FFF2-40B4-BE49-F238E27FC236}">
              <a16:creationId xmlns:a16="http://schemas.microsoft.com/office/drawing/2014/main" id="{00000000-0008-0000-0000-0000F6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49" name="Immagine 8648" descr="http://demaco.consob/ArchiflowWeb/images/indicator.gif">
          <a:extLst>
            <a:ext uri="{FF2B5EF4-FFF2-40B4-BE49-F238E27FC236}">
              <a16:creationId xmlns:a16="http://schemas.microsoft.com/office/drawing/2014/main" id="{00000000-0008-0000-0000-0000F7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50" name="Immagine 8649" descr="http://demaco.consob/ArchiflowWeb/images/indicator.gif">
          <a:extLst>
            <a:ext uri="{FF2B5EF4-FFF2-40B4-BE49-F238E27FC236}">
              <a16:creationId xmlns:a16="http://schemas.microsoft.com/office/drawing/2014/main" id="{00000000-0008-0000-0000-0000F8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51" name="Immagine 8650" descr="http://demaco.consob/ArchiflowWeb/images/indicator.gif">
          <a:extLst>
            <a:ext uri="{FF2B5EF4-FFF2-40B4-BE49-F238E27FC236}">
              <a16:creationId xmlns:a16="http://schemas.microsoft.com/office/drawing/2014/main" id="{00000000-0008-0000-0000-0000F9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52" name="Immagine 8651" descr="http://demaco.consob/ArchiflowWeb/images/indicator.gif">
          <a:extLst>
            <a:ext uri="{FF2B5EF4-FFF2-40B4-BE49-F238E27FC236}">
              <a16:creationId xmlns:a16="http://schemas.microsoft.com/office/drawing/2014/main" id="{00000000-0008-0000-0000-0000FA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53" name="Immagine 8652" descr="http://demaco.consob/ArchiflowWeb/images/indicator.gif">
          <a:extLst>
            <a:ext uri="{FF2B5EF4-FFF2-40B4-BE49-F238E27FC236}">
              <a16:creationId xmlns:a16="http://schemas.microsoft.com/office/drawing/2014/main" id="{00000000-0008-0000-0000-0000FB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54" name="Immagine 8653" descr="http://demaco.consob/ArchiflowWeb/images/indicator.gif">
          <a:extLst>
            <a:ext uri="{FF2B5EF4-FFF2-40B4-BE49-F238E27FC236}">
              <a16:creationId xmlns:a16="http://schemas.microsoft.com/office/drawing/2014/main" id="{00000000-0008-0000-0000-0000FC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55" name="Immagine 8654" descr="http://demaco.consob/ArchiflowWeb/images/indicator.gif">
          <a:extLst>
            <a:ext uri="{FF2B5EF4-FFF2-40B4-BE49-F238E27FC236}">
              <a16:creationId xmlns:a16="http://schemas.microsoft.com/office/drawing/2014/main" id="{00000000-0008-0000-0000-0000FD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56" name="Immagine 8655" descr="http://demaco.consob/ArchiflowWeb/images/indicator.gif">
          <a:extLst>
            <a:ext uri="{FF2B5EF4-FFF2-40B4-BE49-F238E27FC236}">
              <a16:creationId xmlns:a16="http://schemas.microsoft.com/office/drawing/2014/main" id="{00000000-0008-0000-0000-0000FE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57" name="Immagine 8656" descr="http://demaco.consob/ArchiflowWeb/images/indicator.gif">
          <a:extLst>
            <a:ext uri="{FF2B5EF4-FFF2-40B4-BE49-F238E27FC236}">
              <a16:creationId xmlns:a16="http://schemas.microsoft.com/office/drawing/2014/main" id="{00000000-0008-0000-0000-0000FF05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58" name="Immagine 8657" descr="http://demaco.consob/ArchiflowWeb/images/indicator.gif">
          <a:extLst>
            <a:ext uri="{FF2B5EF4-FFF2-40B4-BE49-F238E27FC236}">
              <a16:creationId xmlns:a16="http://schemas.microsoft.com/office/drawing/2014/main" id="{00000000-0008-0000-0000-00000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59" name="Immagine 8658" descr="http://demaco.consob/ArchiflowWeb/images/indicator.gif">
          <a:extLst>
            <a:ext uri="{FF2B5EF4-FFF2-40B4-BE49-F238E27FC236}">
              <a16:creationId xmlns:a16="http://schemas.microsoft.com/office/drawing/2014/main" id="{00000000-0008-0000-0000-00000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60" name="Immagine 8659" descr="http://demaco.consob/ArchiflowWeb/images/indicator.gif">
          <a:extLst>
            <a:ext uri="{FF2B5EF4-FFF2-40B4-BE49-F238E27FC236}">
              <a16:creationId xmlns:a16="http://schemas.microsoft.com/office/drawing/2014/main" id="{00000000-0008-0000-0000-00000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61" name="Immagine 8660" descr="http://demaco.consob/ArchiflowWeb/images/indicator.gif">
          <a:extLst>
            <a:ext uri="{FF2B5EF4-FFF2-40B4-BE49-F238E27FC236}">
              <a16:creationId xmlns:a16="http://schemas.microsoft.com/office/drawing/2014/main" id="{00000000-0008-0000-0000-00000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62" name="Immagine 8661" descr="http://demaco.consob/ArchiflowWeb/images/indicator.gif">
          <a:extLst>
            <a:ext uri="{FF2B5EF4-FFF2-40B4-BE49-F238E27FC236}">
              <a16:creationId xmlns:a16="http://schemas.microsoft.com/office/drawing/2014/main" id="{00000000-0008-0000-0000-00000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63" name="Immagine 8662" descr="http://demaco.consob/ArchiflowWeb/images/indicator.gif">
          <a:extLst>
            <a:ext uri="{FF2B5EF4-FFF2-40B4-BE49-F238E27FC236}">
              <a16:creationId xmlns:a16="http://schemas.microsoft.com/office/drawing/2014/main" id="{00000000-0008-0000-0000-00000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64" name="Immagine 8663" descr="http://demaco.consob/ArchiflowWeb/images/indicator.gif">
          <a:extLst>
            <a:ext uri="{FF2B5EF4-FFF2-40B4-BE49-F238E27FC236}">
              <a16:creationId xmlns:a16="http://schemas.microsoft.com/office/drawing/2014/main" id="{00000000-0008-0000-0000-00000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65" name="Immagine 8664" descr="http://demaco.consob/ArchiflowWeb/images/indicator.gif">
          <a:extLst>
            <a:ext uri="{FF2B5EF4-FFF2-40B4-BE49-F238E27FC236}">
              <a16:creationId xmlns:a16="http://schemas.microsoft.com/office/drawing/2014/main" id="{00000000-0008-0000-0000-00000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66" name="Immagine 8665" descr="http://demaco.consob/ArchiflowWeb/images/indicator.gif">
          <a:extLst>
            <a:ext uri="{FF2B5EF4-FFF2-40B4-BE49-F238E27FC236}">
              <a16:creationId xmlns:a16="http://schemas.microsoft.com/office/drawing/2014/main" id="{00000000-0008-0000-0000-00000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67" name="Immagine 8666" descr="http://demaco.consob/ArchiflowWeb/images/indicator.gif">
          <a:extLst>
            <a:ext uri="{FF2B5EF4-FFF2-40B4-BE49-F238E27FC236}">
              <a16:creationId xmlns:a16="http://schemas.microsoft.com/office/drawing/2014/main" id="{00000000-0008-0000-0000-00000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68" name="Immagine 8667" descr="http://demaco.consob/ArchiflowWeb/images/indicator.gif">
          <a:extLst>
            <a:ext uri="{FF2B5EF4-FFF2-40B4-BE49-F238E27FC236}">
              <a16:creationId xmlns:a16="http://schemas.microsoft.com/office/drawing/2014/main" id="{00000000-0008-0000-0000-00000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69" name="Immagine 8668" descr="http://demaco.consob/ArchiflowWeb/images/indicator.gif">
          <a:extLst>
            <a:ext uri="{FF2B5EF4-FFF2-40B4-BE49-F238E27FC236}">
              <a16:creationId xmlns:a16="http://schemas.microsoft.com/office/drawing/2014/main" id="{00000000-0008-0000-0000-00000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70" name="Immagine 8669" descr="http://demaco.consob/ArchiflowWeb/images/indicator.gif">
          <a:extLst>
            <a:ext uri="{FF2B5EF4-FFF2-40B4-BE49-F238E27FC236}">
              <a16:creationId xmlns:a16="http://schemas.microsoft.com/office/drawing/2014/main" id="{00000000-0008-0000-0000-00000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71" name="Immagine 8670" descr="http://demaco.consob/ArchiflowWeb/images/indicator.gif">
          <a:extLst>
            <a:ext uri="{FF2B5EF4-FFF2-40B4-BE49-F238E27FC236}">
              <a16:creationId xmlns:a16="http://schemas.microsoft.com/office/drawing/2014/main" id="{00000000-0008-0000-0000-00000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72" name="Immagine 8671" descr="http://demaco.consob/ArchiflowWeb/images/indicator.gif">
          <a:extLst>
            <a:ext uri="{FF2B5EF4-FFF2-40B4-BE49-F238E27FC236}">
              <a16:creationId xmlns:a16="http://schemas.microsoft.com/office/drawing/2014/main" id="{00000000-0008-0000-0000-00000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73" name="Immagine 8672" descr="http://demaco.consob/ArchiflowWeb/images/indicator.gif">
          <a:extLst>
            <a:ext uri="{FF2B5EF4-FFF2-40B4-BE49-F238E27FC236}">
              <a16:creationId xmlns:a16="http://schemas.microsoft.com/office/drawing/2014/main" id="{00000000-0008-0000-0000-00000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74" name="Immagine 8673" descr="http://demaco.consob/ArchiflowWeb/images/indicator.gif">
          <a:extLst>
            <a:ext uri="{FF2B5EF4-FFF2-40B4-BE49-F238E27FC236}">
              <a16:creationId xmlns:a16="http://schemas.microsoft.com/office/drawing/2014/main" id="{00000000-0008-0000-0000-00001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75" name="Immagine 8674" descr="http://demaco.consob/ArchiflowWeb/images/indicator.gif">
          <a:extLst>
            <a:ext uri="{FF2B5EF4-FFF2-40B4-BE49-F238E27FC236}">
              <a16:creationId xmlns:a16="http://schemas.microsoft.com/office/drawing/2014/main" id="{00000000-0008-0000-0000-00001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76" name="Immagine 8675" descr="http://demaco.consob/ArchiflowWeb/images/indicator.gif">
          <a:extLst>
            <a:ext uri="{FF2B5EF4-FFF2-40B4-BE49-F238E27FC236}">
              <a16:creationId xmlns:a16="http://schemas.microsoft.com/office/drawing/2014/main" id="{00000000-0008-0000-0000-00001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77" name="Immagine 8676" descr="http://demaco.consob/ArchiflowWeb/images/indicator.gif">
          <a:extLst>
            <a:ext uri="{FF2B5EF4-FFF2-40B4-BE49-F238E27FC236}">
              <a16:creationId xmlns:a16="http://schemas.microsoft.com/office/drawing/2014/main" id="{00000000-0008-0000-0000-00001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78" name="Immagine 8677" descr="http://demaco.consob/ArchiflowWeb/images/indicator.gif">
          <a:extLst>
            <a:ext uri="{FF2B5EF4-FFF2-40B4-BE49-F238E27FC236}">
              <a16:creationId xmlns:a16="http://schemas.microsoft.com/office/drawing/2014/main" id="{00000000-0008-0000-0000-00001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79" name="Immagine 8678" descr="http://demaco.consob/ArchiflowWeb/images/indicator.gif">
          <a:extLst>
            <a:ext uri="{FF2B5EF4-FFF2-40B4-BE49-F238E27FC236}">
              <a16:creationId xmlns:a16="http://schemas.microsoft.com/office/drawing/2014/main" id="{00000000-0008-0000-0000-00001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80" name="Immagine 8679" descr="http://demaco.consob/ArchiflowWeb/images/indicator.gif">
          <a:extLst>
            <a:ext uri="{FF2B5EF4-FFF2-40B4-BE49-F238E27FC236}">
              <a16:creationId xmlns:a16="http://schemas.microsoft.com/office/drawing/2014/main" id="{00000000-0008-0000-0000-00001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81" name="Immagine 8680" descr="http://demaco.consob/ArchiflowWeb/images/indicator.gif">
          <a:extLst>
            <a:ext uri="{FF2B5EF4-FFF2-40B4-BE49-F238E27FC236}">
              <a16:creationId xmlns:a16="http://schemas.microsoft.com/office/drawing/2014/main" id="{00000000-0008-0000-0000-00001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82" name="Immagine 8681" descr="http://demaco.consob/ArchiflowWeb/images/indicator.gif">
          <a:extLst>
            <a:ext uri="{FF2B5EF4-FFF2-40B4-BE49-F238E27FC236}">
              <a16:creationId xmlns:a16="http://schemas.microsoft.com/office/drawing/2014/main" id="{00000000-0008-0000-0000-00001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509</xdr:row>
      <xdr:rowOff>0</xdr:rowOff>
    </xdr:from>
    <xdr:to>
      <xdr:col>11</xdr:col>
      <xdr:colOff>152400</xdr:colOff>
      <xdr:row>509</xdr:row>
      <xdr:rowOff>152400</xdr:rowOff>
    </xdr:to>
    <xdr:pic>
      <xdr:nvPicPr>
        <xdr:cNvPr id="8683" name="Immagine 8682" descr="http://demaco.consob/ArchiflowWeb/images/indicator.gif">
          <a:extLst>
            <a:ext uri="{FF2B5EF4-FFF2-40B4-BE49-F238E27FC236}">
              <a16:creationId xmlns:a16="http://schemas.microsoft.com/office/drawing/2014/main" id="{00000000-0008-0000-0000-000019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509</xdr:row>
      <xdr:rowOff>0</xdr:rowOff>
    </xdr:from>
    <xdr:ext cx="152400" cy="152400"/>
    <xdr:pic>
      <xdr:nvPicPr>
        <xdr:cNvPr id="8684" name="Immagine 8683" descr="http://demaco.consob/ArchiflowWeb/images/indicator.gif">
          <a:extLst>
            <a:ext uri="{FF2B5EF4-FFF2-40B4-BE49-F238E27FC236}">
              <a16:creationId xmlns:a16="http://schemas.microsoft.com/office/drawing/2014/main" id="{00000000-0008-0000-0000-00001A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85" name="Immagine 8684" descr="http://demaco.consob/ArchiflowWeb/images/indicator.gif">
          <a:extLst>
            <a:ext uri="{FF2B5EF4-FFF2-40B4-BE49-F238E27FC236}">
              <a16:creationId xmlns:a16="http://schemas.microsoft.com/office/drawing/2014/main" id="{00000000-0008-0000-0000-00001B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86" name="Immagine 8685" descr="http://demaco.consob/ArchiflowWeb/images/indicator.gif">
          <a:extLst>
            <a:ext uri="{FF2B5EF4-FFF2-40B4-BE49-F238E27FC236}">
              <a16:creationId xmlns:a16="http://schemas.microsoft.com/office/drawing/2014/main" id="{00000000-0008-0000-0000-00001C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87" name="Immagine 8686" descr="http://demaco.consob/ArchiflowWeb/images/indicator.gif">
          <a:extLst>
            <a:ext uri="{FF2B5EF4-FFF2-40B4-BE49-F238E27FC236}">
              <a16:creationId xmlns:a16="http://schemas.microsoft.com/office/drawing/2014/main" id="{00000000-0008-0000-0000-00001D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88" name="Immagine 8687" descr="http://demaco.consob/ArchiflowWeb/images/indicator.gif">
          <a:extLst>
            <a:ext uri="{FF2B5EF4-FFF2-40B4-BE49-F238E27FC236}">
              <a16:creationId xmlns:a16="http://schemas.microsoft.com/office/drawing/2014/main" id="{00000000-0008-0000-0000-00001E06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89" name="Immagine 8688" descr="http://demaco.consob/ArchiflowWeb/images/indicator.gif">
          <a:extLst>
            <a:ext uri="{FF2B5EF4-FFF2-40B4-BE49-F238E27FC236}">
              <a16:creationId xmlns:a16="http://schemas.microsoft.com/office/drawing/2014/main" id="{00000000-0008-0000-0000-00001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90" name="Immagine 8689" descr="http://demaco.consob/ArchiflowWeb/images/indicator.gif">
          <a:extLst>
            <a:ext uri="{FF2B5EF4-FFF2-40B4-BE49-F238E27FC236}">
              <a16:creationId xmlns:a16="http://schemas.microsoft.com/office/drawing/2014/main" id="{00000000-0008-0000-0000-00002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91" name="Immagine 8690" descr="http://demaco.consob/ArchiflowWeb/images/indicator.gif">
          <a:extLst>
            <a:ext uri="{FF2B5EF4-FFF2-40B4-BE49-F238E27FC236}">
              <a16:creationId xmlns:a16="http://schemas.microsoft.com/office/drawing/2014/main" id="{00000000-0008-0000-0000-00002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92" name="Immagine 8691" descr="http://demaco.consob/ArchiflowWeb/images/indicator.gif">
          <a:extLst>
            <a:ext uri="{FF2B5EF4-FFF2-40B4-BE49-F238E27FC236}">
              <a16:creationId xmlns:a16="http://schemas.microsoft.com/office/drawing/2014/main" id="{00000000-0008-0000-0000-00002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93" name="Immagine 8692" descr="http://demaco.consob/ArchiflowWeb/images/indicator.gif">
          <a:extLst>
            <a:ext uri="{FF2B5EF4-FFF2-40B4-BE49-F238E27FC236}">
              <a16:creationId xmlns:a16="http://schemas.microsoft.com/office/drawing/2014/main" id="{00000000-0008-0000-0000-00002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94" name="Immagine 8693" descr="http://demaco.consob/ArchiflowWeb/images/indicator.gif">
          <a:extLst>
            <a:ext uri="{FF2B5EF4-FFF2-40B4-BE49-F238E27FC236}">
              <a16:creationId xmlns:a16="http://schemas.microsoft.com/office/drawing/2014/main" id="{00000000-0008-0000-0000-00002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95" name="Immagine 8694" descr="http://demaco.consob/ArchiflowWeb/images/indicator.gif">
          <a:extLst>
            <a:ext uri="{FF2B5EF4-FFF2-40B4-BE49-F238E27FC236}">
              <a16:creationId xmlns:a16="http://schemas.microsoft.com/office/drawing/2014/main" id="{00000000-0008-0000-0000-00002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96" name="Immagine 8695" descr="http://demaco.consob/ArchiflowWeb/images/indicator.gif">
          <a:extLst>
            <a:ext uri="{FF2B5EF4-FFF2-40B4-BE49-F238E27FC236}">
              <a16:creationId xmlns:a16="http://schemas.microsoft.com/office/drawing/2014/main" id="{00000000-0008-0000-0000-00002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97" name="Immagine 8696" descr="http://demaco.consob/ArchiflowWeb/images/indicator.gif">
          <a:extLst>
            <a:ext uri="{FF2B5EF4-FFF2-40B4-BE49-F238E27FC236}">
              <a16:creationId xmlns:a16="http://schemas.microsoft.com/office/drawing/2014/main" id="{00000000-0008-0000-0000-00002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698" name="Immagine 8697" descr="http://demaco.consob/ArchiflowWeb/images/indicator.gif">
          <a:extLst>
            <a:ext uri="{FF2B5EF4-FFF2-40B4-BE49-F238E27FC236}">
              <a16:creationId xmlns:a16="http://schemas.microsoft.com/office/drawing/2014/main" id="{00000000-0008-0000-0000-00002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699" name="Immagine 8698" descr="http://demaco.consob/ArchiflowWeb/images/indicator.gif">
          <a:extLst>
            <a:ext uri="{FF2B5EF4-FFF2-40B4-BE49-F238E27FC236}">
              <a16:creationId xmlns:a16="http://schemas.microsoft.com/office/drawing/2014/main" id="{00000000-0008-0000-0000-00002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00" name="Immagine 8699" descr="http://demaco.consob/ArchiflowWeb/images/indicator.gif">
          <a:extLst>
            <a:ext uri="{FF2B5EF4-FFF2-40B4-BE49-F238E27FC236}">
              <a16:creationId xmlns:a16="http://schemas.microsoft.com/office/drawing/2014/main" id="{00000000-0008-0000-0000-00002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01" name="Immagine 8700" descr="http://demaco.consob/ArchiflowWeb/images/indicator.gif">
          <a:extLst>
            <a:ext uri="{FF2B5EF4-FFF2-40B4-BE49-F238E27FC236}">
              <a16:creationId xmlns:a16="http://schemas.microsoft.com/office/drawing/2014/main" id="{00000000-0008-0000-0000-00002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02" name="Immagine 8701" descr="http://demaco.consob/ArchiflowWeb/images/indicator.gif">
          <a:extLst>
            <a:ext uri="{FF2B5EF4-FFF2-40B4-BE49-F238E27FC236}">
              <a16:creationId xmlns:a16="http://schemas.microsoft.com/office/drawing/2014/main" id="{00000000-0008-0000-0000-00002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03" name="Immagine 8702" descr="http://demaco.consob/ArchiflowWeb/images/indicator.gif">
          <a:extLst>
            <a:ext uri="{FF2B5EF4-FFF2-40B4-BE49-F238E27FC236}">
              <a16:creationId xmlns:a16="http://schemas.microsoft.com/office/drawing/2014/main" id="{00000000-0008-0000-0000-00002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04" name="Immagine 8703" descr="http://demaco.consob/ArchiflowWeb/images/indicator.gif">
          <a:extLst>
            <a:ext uri="{FF2B5EF4-FFF2-40B4-BE49-F238E27FC236}">
              <a16:creationId xmlns:a16="http://schemas.microsoft.com/office/drawing/2014/main" id="{00000000-0008-0000-0000-00002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05" name="Immagine 8704" descr="http://demaco.consob/ArchiflowWeb/images/indicator.gif">
          <a:extLst>
            <a:ext uri="{FF2B5EF4-FFF2-40B4-BE49-F238E27FC236}">
              <a16:creationId xmlns:a16="http://schemas.microsoft.com/office/drawing/2014/main" id="{00000000-0008-0000-0000-00002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06" name="Immagine 8705" descr="http://demaco.consob/ArchiflowWeb/images/indicator.gif">
          <a:extLst>
            <a:ext uri="{FF2B5EF4-FFF2-40B4-BE49-F238E27FC236}">
              <a16:creationId xmlns:a16="http://schemas.microsoft.com/office/drawing/2014/main" id="{00000000-0008-0000-0000-00003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07" name="Immagine 8706" descr="http://demaco.consob/ArchiflowWeb/images/indicator.gif">
          <a:extLst>
            <a:ext uri="{FF2B5EF4-FFF2-40B4-BE49-F238E27FC236}">
              <a16:creationId xmlns:a16="http://schemas.microsoft.com/office/drawing/2014/main" id="{00000000-0008-0000-0000-00003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08" name="Immagine 8707" descr="http://demaco.consob/ArchiflowWeb/images/indicator.gif">
          <a:extLst>
            <a:ext uri="{FF2B5EF4-FFF2-40B4-BE49-F238E27FC236}">
              <a16:creationId xmlns:a16="http://schemas.microsoft.com/office/drawing/2014/main" id="{00000000-0008-0000-0000-00003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09" name="Immagine 8708" descr="http://demaco.consob/ArchiflowWeb/images/indicator.gif">
          <a:extLst>
            <a:ext uri="{FF2B5EF4-FFF2-40B4-BE49-F238E27FC236}">
              <a16:creationId xmlns:a16="http://schemas.microsoft.com/office/drawing/2014/main" id="{00000000-0008-0000-0000-00003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10" name="Immagine 8709" descr="http://demaco.consob/ArchiflowWeb/images/indicator.gif">
          <a:extLst>
            <a:ext uri="{FF2B5EF4-FFF2-40B4-BE49-F238E27FC236}">
              <a16:creationId xmlns:a16="http://schemas.microsoft.com/office/drawing/2014/main" id="{00000000-0008-0000-0000-00003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11" name="Immagine 8710" descr="http://demaco.consob/ArchiflowWeb/images/indicator.gif">
          <a:extLst>
            <a:ext uri="{FF2B5EF4-FFF2-40B4-BE49-F238E27FC236}">
              <a16:creationId xmlns:a16="http://schemas.microsoft.com/office/drawing/2014/main" id="{00000000-0008-0000-0000-00003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12" name="Immagine 8711" descr="http://demaco.consob/ArchiflowWeb/images/indicator.gif">
          <a:extLst>
            <a:ext uri="{FF2B5EF4-FFF2-40B4-BE49-F238E27FC236}">
              <a16:creationId xmlns:a16="http://schemas.microsoft.com/office/drawing/2014/main" id="{00000000-0008-0000-0000-00003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13" name="Immagine 8712" descr="http://demaco.consob/ArchiflowWeb/images/indicator.gif">
          <a:extLst>
            <a:ext uri="{FF2B5EF4-FFF2-40B4-BE49-F238E27FC236}">
              <a16:creationId xmlns:a16="http://schemas.microsoft.com/office/drawing/2014/main" id="{00000000-0008-0000-0000-00003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14" name="Immagine 8713" descr="http://demaco.consob/ArchiflowWeb/images/indicator.gif">
          <a:extLst>
            <a:ext uri="{FF2B5EF4-FFF2-40B4-BE49-F238E27FC236}">
              <a16:creationId xmlns:a16="http://schemas.microsoft.com/office/drawing/2014/main" id="{00000000-0008-0000-0000-00003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15" name="Immagine 8714" descr="http://demaco.consob/ArchiflowWeb/images/indicator.gif">
          <a:extLst>
            <a:ext uri="{FF2B5EF4-FFF2-40B4-BE49-F238E27FC236}">
              <a16:creationId xmlns:a16="http://schemas.microsoft.com/office/drawing/2014/main" id="{00000000-0008-0000-0000-00003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16" name="Immagine 8715" descr="http://demaco.consob/ArchiflowWeb/images/indicator.gif">
          <a:extLst>
            <a:ext uri="{FF2B5EF4-FFF2-40B4-BE49-F238E27FC236}">
              <a16:creationId xmlns:a16="http://schemas.microsoft.com/office/drawing/2014/main" id="{00000000-0008-0000-0000-00003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17" name="Immagine 8716" descr="http://demaco.consob/ArchiflowWeb/images/indicator.gif">
          <a:extLst>
            <a:ext uri="{FF2B5EF4-FFF2-40B4-BE49-F238E27FC236}">
              <a16:creationId xmlns:a16="http://schemas.microsoft.com/office/drawing/2014/main" id="{00000000-0008-0000-0000-00003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18" name="Immagine 8717" descr="http://demaco.consob/ArchiflowWeb/images/indicator.gif">
          <a:extLst>
            <a:ext uri="{FF2B5EF4-FFF2-40B4-BE49-F238E27FC236}">
              <a16:creationId xmlns:a16="http://schemas.microsoft.com/office/drawing/2014/main" id="{00000000-0008-0000-0000-00003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19" name="Immagine 8718" descr="http://demaco.consob/ArchiflowWeb/images/indicator.gif">
          <a:extLst>
            <a:ext uri="{FF2B5EF4-FFF2-40B4-BE49-F238E27FC236}">
              <a16:creationId xmlns:a16="http://schemas.microsoft.com/office/drawing/2014/main" id="{00000000-0008-0000-0000-00003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20" name="Immagine 8719" descr="http://demaco.consob/ArchiflowWeb/images/indicator.gif">
          <a:extLst>
            <a:ext uri="{FF2B5EF4-FFF2-40B4-BE49-F238E27FC236}">
              <a16:creationId xmlns:a16="http://schemas.microsoft.com/office/drawing/2014/main" id="{00000000-0008-0000-0000-00003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21" name="Immagine 8720" descr="http://demaco.consob/ArchiflowWeb/images/indicator.gif">
          <a:extLst>
            <a:ext uri="{FF2B5EF4-FFF2-40B4-BE49-F238E27FC236}">
              <a16:creationId xmlns:a16="http://schemas.microsoft.com/office/drawing/2014/main" id="{00000000-0008-0000-0000-00003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22" name="Immagine 8721" descr="http://demaco.consob/ArchiflowWeb/images/indicator.gif">
          <a:extLst>
            <a:ext uri="{FF2B5EF4-FFF2-40B4-BE49-F238E27FC236}">
              <a16:creationId xmlns:a16="http://schemas.microsoft.com/office/drawing/2014/main" id="{00000000-0008-0000-0000-00004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23" name="Immagine 8722" descr="http://demaco.consob/ArchiflowWeb/images/indicator.gif">
          <a:extLst>
            <a:ext uri="{FF2B5EF4-FFF2-40B4-BE49-F238E27FC236}">
              <a16:creationId xmlns:a16="http://schemas.microsoft.com/office/drawing/2014/main" id="{00000000-0008-0000-0000-00004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24" name="Immagine 8723" descr="http://demaco.consob/ArchiflowWeb/images/indicator.gif">
          <a:extLst>
            <a:ext uri="{FF2B5EF4-FFF2-40B4-BE49-F238E27FC236}">
              <a16:creationId xmlns:a16="http://schemas.microsoft.com/office/drawing/2014/main" id="{00000000-0008-0000-0000-00004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25" name="Immagine 8724" descr="http://demaco.consob/ArchiflowWeb/images/indicator.gif">
          <a:extLst>
            <a:ext uri="{FF2B5EF4-FFF2-40B4-BE49-F238E27FC236}">
              <a16:creationId xmlns:a16="http://schemas.microsoft.com/office/drawing/2014/main" id="{00000000-0008-0000-0000-00004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26" name="Immagine 8725" descr="http://demaco.consob/ArchiflowWeb/images/indicator.gif">
          <a:extLst>
            <a:ext uri="{FF2B5EF4-FFF2-40B4-BE49-F238E27FC236}">
              <a16:creationId xmlns:a16="http://schemas.microsoft.com/office/drawing/2014/main" id="{00000000-0008-0000-0000-00004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27" name="Immagine 8726" descr="http://demaco.consob/ArchiflowWeb/images/indicator.gif">
          <a:extLst>
            <a:ext uri="{FF2B5EF4-FFF2-40B4-BE49-F238E27FC236}">
              <a16:creationId xmlns:a16="http://schemas.microsoft.com/office/drawing/2014/main" id="{00000000-0008-0000-0000-00004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28" name="Immagine 8727" descr="http://demaco.consob/ArchiflowWeb/images/indicator.gif">
          <a:extLst>
            <a:ext uri="{FF2B5EF4-FFF2-40B4-BE49-F238E27FC236}">
              <a16:creationId xmlns:a16="http://schemas.microsoft.com/office/drawing/2014/main" id="{00000000-0008-0000-0000-00004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29" name="Immagine 8728" descr="http://demaco.consob/ArchiflowWeb/images/indicator.gif">
          <a:extLst>
            <a:ext uri="{FF2B5EF4-FFF2-40B4-BE49-F238E27FC236}">
              <a16:creationId xmlns:a16="http://schemas.microsoft.com/office/drawing/2014/main" id="{00000000-0008-0000-0000-00004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30" name="Immagine 8729" descr="http://demaco.consob/ArchiflowWeb/images/indicator.gif">
          <a:extLst>
            <a:ext uri="{FF2B5EF4-FFF2-40B4-BE49-F238E27FC236}">
              <a16:creationId xmlns:a16="http://schemas.microsoft.com/office/drawing/2014/main" id="{00000000-0008-0000-0000-00004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31" name="Immagine 8730" descr="http://demaco.consob/ArchiflowWeb/images/indicator.gif">
          <a:extLst>
            <a:ext uri="{FF2B5EF4-FFF2-40B4-BE49-F238E27FC236}">
              <a16:creationId xmlns:a16="http://schemas.microsoft.com/office/drawing/2014/main" id="{00000000-0008-0000-0000-00004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32" name="Immagine 8731" descr="http://demaco.consob/ArchiflowWeb/images/indicator.gif">
          <a:extLst>
            <a:ext uri="{FF2B5EF4-FFF2-40B4-BE49-F238E27FC236}">
              <a16:creationId xmlns:a16="http://schemas.microsoft.com/office/drawing/2014/main" id="{00000000-0008-0000-0000-00004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33" name="Immagine 8732" descr="http://demaco.consob/ArchiflowWeb/images/indicator.gif">
          <a:extLst>
            <a:ext uri="{FF2B5EF4-FFF2-40B4-BE49-F238E27FC236}">
              <a16:creationId xmlns:a16="http://schemas.microsoft.com/office/drawing/2014/main" id="{00000000-0008-0000-0000-00004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34" name="Immagine 8733" descr="http://demaco.consob/ArchiflowWeb/images/indicator.gif">
          <a:extLst>
            <a:ext uri="{FF2B5EF4-FFF2-40B4-BE49-F238E27FC236}">
              <a16:creationId xmlns:a16="http://schemas.microsoft.com/office/drawing/2014/main" id="{00000000-0008-0000-0000-00004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35" name="Immagine 8734" descr="http://demaco.consob/ArchiflowWeb/images/indicator.gif">
          <a:extLst>
            <a:ext uri="{FF2B5EF4-FFF2-40B4-BE49-F238E27FC236}">
              <a16:creationId xmlns:a16="http://schemas.microsoft.com/office/drawing/2014/main" id="{00000000-0008-0000-0000-00004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36" name="Immagine 8735" descr="http://demaco.consob/ArchiflowWeb/images/indicator.gif">
          <a:extLst>
            <a:ext uri="{FF2B5EF4-FFF2-40B4-BE49-F238E27FC236}">
              <a16:creationId xmlns:a16="http://schemas.microsoft.com/office/drawing/2014/main" id="{00000000-0008-0000-0000-00004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37" name="Immagine 8736" descr="http://demaco.consob/ArchiflowWeb/images/indicator.gif">
          <a:extLst>
            <a:ext uri="{FF2B5EF4-FFF2-40B4-BE49-F238E27FC236}">
              <a16:creationId xmlns:a16="http://schemas.microsoft.com/office/drawing/2014/main" id="{00000000-0008-0000-0000-00004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38" name="Immagine 8737" descr="http://demaco.consob/ArchiflowWeb/images/indicator.gif">
          <a:extLst>
            <a:ext uri="{FF2B5EF4-FFF2-40B4-BE49-F238E27FC236}">
              <a16:creationId xmlns:a16="http://schemas.microsoft.com/office/drawing/2014/main" id="{00000000-0008-0000-0000-00005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39" name="Immagine 8738" descr="http://demaco.consob/ArchiflowWeb/images/indicator.gif">
          <a:extLst>
            <a:ext uri="{FF2B5EF4-FFF2-40B4-BE49-F238E27FC236}">
              <a16:creationId xmlns:a16="http://schemas.microsoft.com/office/drawing/2014/main" id="{00000000-0008-0000-0000-00005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40" name="Immagine 8739" descr="http://demaco.consob/ArchiflowWeb/images/indicator.gif">
          <a:extLst>
            <a:ext uri="{FF2B5EF4-FFF2-40B4-BE49-F238E27FC236}">
              <a16:creationId xmlns:a16="http://schemas.microsoft.com/office/drawing/2014/main" id="{00000000-0008-0000-0000-00005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41" name="Immagine 8740" descr="http://demaco.consob/ArchiflowWeb/images/indicator.gif">
          <a:extLst>
            <a:ext uri="{FF2B5EF4-FFF2-40B4-BE49-F238E27FC236}">
              <a16:creationId xmlns:a16="http://schemas.microsoft.com/office/drawing/2014/main" id="{00000000-0008-0000-0000-00005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42" name="Immagine 8741" descr="http://demaco.consob/ArchiflowWeb/images/indicator.gif">
          <a:extLst>
            <a:ext uri="{FF2B5EF4-FFF2-40B4-BE49-F238E27FC236}">
              <a16:creationId xmlns:a16="http://schemas.microsoft.com/office/drawing/2014/main" id="{00000000-0008-0000-0000-00005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43" name="Immagine 8742" descr="http://demaco.consob/ArchiflowWeb/images/indicator.gif">
          <a:extLst>
            <a:ext uri="{FF2B5EF4-FFF2-40B4-BE49-F238E27FC236}">
              <a16:creationId xmlns:a16="http://schemas.microsoft.com/office/drawing/2014/main" id="{00000000-0008-0000-0000-00005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44" name="Immagine 8743" descr="http://demaco.consob/ArchiflowWeb/images/indicator.gif">
          <a:extLst>
            <a:ext uri="{FF2B5EF4-FFF2-40B4-BE49-F238E27FC236}">
              <a16:creationId xmlns:a16="http://schemas.microsoft.com/office/drawing/2014/main" id="{00000000-0008-0000-0000-00005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45" name="Immagine 8744" descr="http://demaco.consob/ArchiflowWeb/images/indicator.gif">
          <a:extLst>
            <a:ext uri="{FF2B5EF4-FFF2-40B4-BE49-F238E27FC236}">
              <a16:creationId xmlns:a16="http://schemas.microsoft.com/office/drawing/2014/main" id="{00000000-0008-0000-0000-00005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46" name="Immagine 8745" descr="http://demaco.consob/ArchiflowWeb/images/indicator.gif">
          <a:extLst>
            <a:ext uri="{FF2B5EF4-FFF2-40B4-BE49-F238E27FC236}">
              <a16:creationId xmlns:a16="http://schemas.microsoft.com/office/drawing/2014/main" id="{00000000-0008-0000-0000-00005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47" name="Immagine 8746" descr="http://demaco.consob/ArchiflowWeb/images/indicator.gif">
          <a:extLst>
            <a:ext uri="{FF2B5EF4-FFF2-40B4-BE49-F238E27FC236}">
              <a16:creationId xmlns:a16="http://schemas.microsoft.com/office/drawing/2014/main" id="{00000000-0008-0000-0000-00005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48" name="Immagine 8747" descr="http://demaco.consob/ArchiflowWeb/images/indicator.gif">
          <a:extLst>
            <a:ext uri="{FF2B5EF4-FFF2-40B4-BE49-F238E27FC236}">
              <a16:creationId xmlns:a16="http://schemas.microsoft.com/office/drawing/2014/main" id="{00000000-0008-0000-0000-00005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49" name="Immagine 8748" descr="http://demaco.consob/ArchiflowWeb/images/indicator.gif">
          <a:extLst>
            <a:ext uri="{FF2B5EF4-FFF2-40B4-BE49-F238E27FC236}">
              <a16:creationId xmlns:a16="http://schemas.microsoft.com/office/drawing/2014/main" id="{00000000-0008-0000-0000-00005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50" name="Immagine 8749" descr="http://demaco.consob/ArchiflowWeb/images/indicator.gif">
          <a:extLst>
            <a:ext uri="{FF2B5EF4-FFF2-40B4-BE49-F238E27FC236}">
              <a16:creationId xmlns:a16="http://schemas.microsoft.com/office/drawing/2014/main" id="{00000000-0008-0000-0000-00005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51" name="Immagine 8750" descr="http://demaco.consob/ArchiflowWeb/images/indicator.gif">
          <a:extLst>
            <a:ext uri="{FF2B5EF4-FFF2-40B4-BE49-F238E27FC236}">
              <a16:creationId xmlns:a16="http://schemas.microsoft.com/office/drawing/2014/main" id="{00000000-0008-0000-0000-00005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52" name="Immagine 8751" descr="http://demaco.consob/ArchiflowWeb/images/indicator.gif">
          <a:extLst>
            <a:ext uri="{FF2B5EF4-FFF2-40B4-BE49-F238E27FC236}">
              <a16:creationId xmlns:a16="http://schemas.microsoft.com/office/drawing/2014/main" id="{00000000-0008-0000-0000-00005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53" name="Immagine 8752" descr="http://demaco.consob/ArchiflowWeb/images/indicator.gif">
          <a:extLst>
            <a:ext uri="{FF2B5EF4-FFF2-40B4-BE49-F238E27FC236}">
              <a16:creationId xmlns:a16="http://schemas.microsoft.com/office/drawing/2014/main" id="{00000000-0008-0000-0000-00005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54" name="Immagine 8753" descr="http://demaco.consob/ArchiflowWeb/images/indicator.gif">
          <a:extLst>
            <a:ext uri="{FF2B5EF4-FFF2-40B4-BE49-F238E27FC236}">
              <a16:creationId xmlns:a16="http://schemas.microsoft.com/office/drawing/2014/main" id="{00000000-0008-0000-0000-00006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55" name="Immagine 8754" descr="http://demaco.consob/ArchiflowWeb/images/indicator.gif">
          <a:extLst>
            <a:ext uri="{FF2B5EF4-FFF2-40B4-BE49-F238E27FC236}">
              <a16:creationId xmlns:a16="http://schemas.microsoft.com/office/drawing/2014/main" id="{00000000-0008-0000-0000-00006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56" name="Immagine 8755" descr="http://demaco.consob/ArchiflowWeb/images/indicator.gif">
          <a:extLst>
            <a:ext uri="{FF2B5EF4-FFF2-40B4-BE49-F238E27FC236}">
              <a16:creationId xmlns:a16="http://schemas.microsoft.com/office/drawing/2014/main" id="{00000000-0008-0000-0000-00006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57" name="Immagine 8756" descr="http://demaco.consob/ArchiflowWeb/images/indicator.gif">
          <a:extLst>
            <a:ext uri="{FF2B5EF4-FFF2-40B4-BE49-F238E27FC236}">
              <a16:creationId xmlns:a16="http://schemas.microsoft.com/office/drawing/2014/main" id="{00000000-0008-0000-0000-00006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58" name="Immagine 8757" descr="http://demaco.consob/ArchiflowWeb/images/indicator.gif">
          <a:extLst>
            <a:ext uri="{FF2B5EF4-FFF2-40B4-BE49-F238E27FC236}">
              <a16:creationId xmlns:a16="http://schemas.microsoft.com/office/drawing/2014/main" id="{00000000-0008-0000-0000-00006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59" name="Immagine 8758" descr="http://demaco.consob/ArchiflowWeb/images/indicator.gif">
          <a:extLst>
            <a:ext uri="{FF2B5EF4-FFF2-40B4-BE49-F238E27FC236}">
              <a16:creationId xmlns:a16="http://schemas.microsoft.com/office/drawing/2014/main" id="{00000000-0008-0000-0000-00006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60" name="Immagine 8759" descr="http://demaco.consob/ArchiflowWeb/images/indicator.gif">
          <a:extLst>
            <a:ext uri="{FF2B5EF4-FFF2-40B4-BE49-F238E27FC236}">
              <a16:creationId xmlns:a16="http://schemas.microsoft.com/office/drawing/2014/main" id="{00000000-0008-0000-0000-00006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61" name="Immagine 8760" descr="http://demaco.consob/ArchiflowWeb/images/indicator.gif">
          <a:extLst>
            <a:ext uri="{FF2B5EF4-FFF2-40B4-BE49-F238E27FC236}">
              <a16:creationId xmlns:a16="http://schemas.microsoft.com/office/drawing/2014/main" id="{00000000-0008-0000-0000-00006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62" name="Immagine 8761" descr="http://demaco.consob/ArchiflowWeb/images/indicator.gif">
          <a:extLst>
            <a:ext uri="{FF2B5EF4-FFF2-40B4-BE49-F238E27FC236}">
              <a16:creationId xmlns:a16="http://schemas.microsoft.com/office/drawing/2014/main" id="{00000000-0008-0000-0000-00006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63" name="Immagine 8762" descr="http://demaco.consob/ArchiflowWeb/images/indicator.gif">
          <a:extLst>
            <a:ext uri="{FF2B5EF4-FFF2-40B4-BE49-F238E27FC236}">
              <a16:creationId xmlns:a16="http://schemas.microsoft.com/office/drawing/2014/main" id="{00000000-0008-0000-0000-00006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64" name="Immagine 8763" descr="http://demaco.consob/ArchiflowWeb/images/indicator.gif">
          <a:extLst>
            <a:ext uri="{FF2B5EF4-FFF2-40B4-BE49-F238E27FC236}">
              <a16:creationId xmlns:a16="http://schemas.microsoft.com/office/drawing/2014/main" id="{00000000-0008-0000-0000-00006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65" name="Immagine 8764" descr="http://demaco.consob/ArchiflowWeb/images/indicator.gif">
          <a:extLst>
            <a:ext uri="{FF2B5EF4-FFF2-40B4-BE49-F238E27FC236}">
              <a16:creationId xmlns:a16="http://schemas.microsoft.com/office/drawing/2014/main" id="{00000000-0008-0000-0000-00006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66" name="Immagine 8765" descr="http://demaco.consob/ArchiflowWeb/images/indicator.gif">
          <a:extLst>
            <a:ext uri="{FF2B5EF4-FFF2-40B4-BE49-F238E27FC236}">
              <a16:creationId xmlns:a16="http://schemas.microsoft.com/office/drawing/2014/main" id="{00000000-0008-0000-0000-00006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67" name="Immagine 8766" descr="http://demaco.consob/ArchiflowWeb/images/indicator.gif">
          <a:extLst>
            <a:ext uri="{FF2B5EF4-FFF2-40B4-BE49-F238E27FC236}">
              <a16:creationId xmlns:a16="http://schemas.microsoft.com/office/drawing/2014/main" id="{00000000-0008-0000-0000-00006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68" name="Immagine 8767" descr="http://demaco.consob/ArchiflowWeb/images/indicator.gif">
          <a:extLst>
            <a:ext uri="{FF2B5EF4-FFF2-40B4-BE49-F238E27FC236}">
              <a16:creationId xmlns:a16="http://schemas.microsoft.com/office/drawing/2014/main" id="{00000000-0008-0000-0000-00006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69" name="Immagine 8768" descr="http://demaco.consob/ArchiflowWeb/images/indicator.gif">
          <a:extLst>
            <a:ext uri="{FF2B5EF4-FFF2-40B4-BE49-F238E27FC236}">
              <a16:creationId xmlns:a16="http://schemas.microsoft.com/office/drawing/2014/main" id="{00000000-0008-0000-0000-00006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0" name="Immagine 8769" descr="http://demaco.consob/ArchiflowWeb/images/indicator.gif">
          <a:extLst>
            <a:ext uri="{FF2B5EF4-FFF2-40B4-BE49-F238E27FC236}">
              <a16:creationId xmlns:a16="http://schemas.microsoft.com/office/drawing/2014/main" id="{00000000-0008-0000-0000-00007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1" name="Immagine 8770" descr="http://demaco.consob/ArchiflowWeb/images/indicator.gif">
          <a:extLst>
            <a:ext uri="{FF2B5EF4-FFF2-40B4-BE49-F238E27FC236}">
              <a16:creationId xmlns:a16="http://schemas.microsoft.com/office/drawing/2014/main" id="{00000000-0008-0000-0000-00007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2" name="Immagine 8771" descr="http://demaco.consob/ArchiflowWeb/images/indicator.gif">
          <a:extLst>
            <a:ext uri="{FF2B5EF4-FFF2-40B4-BE49-F238E27FC236}">
              <a16:creationId xmlns:a16="http://schemas.microsoft.com/office/drawing/2014/main" id="{00000000-0008-0000-0000-00007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3" name="Immagine 8772" descr="http://demaco.consob/ArchiflowWeb/images/indicator.gif">
          <a:extLst>
            <a:ext uri="{FF2B5EF4-FFF2-40B4-BE49-F238E27FC236}">
              <a16:creationId xmlns:a16="http://schemas.microsoft.com/office/drawing/2014/main" id="{00000000-0008-0000-0000-00007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4" name="Immagine 8773" descr="http://demaco.consob/ArchiflowWeb/images/indicator.gif">
          <a:extLst>
            <a:ext uri="{FF2B5EF4-FFF2-40B4-BE49-F238E27FC236}">
              <a16:creationId xmlns:a16="http://schemas.microsoft.com/office/drawing/2014/main" id="{00000000-0008-0000-0000-00007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5" name="Immagine 8774" descr="http://demaco.consob/ArchiflowWeb/images/indicator.gif">
          <a:extLst>
            <a:ext uri="{FF2B5EF4-FFF2-40B4-BE49-F238E27FC236}">
              <a16:creationId xmlns:a16="http://schemas.microsoft.com/office/drawing/2014/main" id="{00000000-0008-0000-0000-00007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6" name="Immagine 8775" descr="http://demaco.consob/ArchiflowWeb/images/indicator.gif">
          <a:extLst>
            <a:ext uri="{FF2B5EF4-FFF2-40B4-BE49-F238E27FC236}">
              <a16:creationId xmlns:a16="http://schemas.microsoft.com/office/drawing/2014/main" id="{00000000-0008-0000-0000-00007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7" name="Immagine 8776" descr="http://demaco.consob/ArchiflowWeb/images/indicator.gif">
          <a:extLst>
            <a:ext uri="{FF2B5EF4-FFF2-40B4-BE49-F238E27FC236}">
              <a16:creationId xmlns:a16="http://schemas.microsoft.com/office/drawing/2014/main" id="{00000000-0008-0000-0000-00007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8" name="Immagine 8777" descr="http://demaco.consob/ArchiflowWeb/images/indicator.gif">
          <a:extLst>
            <a:ext uri="{FF2B5EF4-FFF2-40B4-BE49-F238E27FC236}">
              <a16:creationId xmlns:a16="http://schemas.microsoft.com/office/drawing/2014/main" id="{00000000-0008-0000-0000-00007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79" name="Immagine 8778" descr="http://demaco.consob/ArchiflowWeb/images/indicator.gif">
          <a:extLst>
            <a:ext uri="{FF2B5EF4-FFF2-40B4-BE49-F238E27FC236}">
              <a16:creationId xmlns:a16="http://schemas.microsoft.com/office/drawing/2014/main" id="{00000000-0008-0000-0000-00007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80" name="Immagine 8779" descr="http://demaco.consob/ArchiflowWeb/images/indicator.gif">
          <a:extLst>
            <a:ext uri="{FF2B5EF4-FFF2-40B4-BE49-F238E27FC236}">
              <a16:creationId xmlns:a16="http://schemas.microsoft.com/office/drawing/2014/main" id="{00000000-0008-0000-0000-00007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81" name="Immagine 8780" descr="http://demaco.consob/ArchiflowWeb/images/indicator.gif">
          <a:extLst>
            <a:ext uri="{FF2B5EF4-FFF2-40B4-BE49-F238E27FC236}">
              <a16:creationId xmlns:a16="http://schemas.microsoft.com/office/drawing/2014/main" id="{00000000-0008-0000-0000-00007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82" name="Immagine 8781" descr="http://demaco.consob/ArchiflowWeb/images/indicator.gif">
          <a:extLst>
            <a:ext uri="{FF2B5EF4-FFF2-40B4-BE49-F238E27FC236}">
              <a16:creationId xmlns:a16="http://schemas.microsoft.com/office/drawing/2014/main" id="{00000000-0008-0000-0000-00007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83" name="Immagine 8782" descr="http://demaco.consob/ArchiflowWeb/images/indicator.gif">
          <a:extLst>
            <a:ext uri="{FF2B5EF4-FFF2-40B4-BE49-F238E27FC236}">
              <a16:creationId xmlns:a16="http://schemas.microsoft.com/office/drawing/2014/main" id="{00000000-0008-0000-0000-00007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84" name="Immagine 8783" descr="http://demaco.consob/ArchiflowWeb/images/indicator.gif">
          <a:extLst>
            <a:ext uri="{FF2B5EF4-FFF2-40B4-BE49-F238E27FC236}">
              <a16:creationId xmlns:a16="http://schemas.microsoft.com/office/drawing/2014/main" id="{00000000-0008-0000-0000-00007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85" name="Immagine 8784" descr="http://demaco.consob/ArchiflowWeb/images/indicator.gif">
          <a:extLst>
            <a:ext uri="{FF2B5EF4-FFF2-40B4-BE49-F238E27FC236}">
              <a16:creationId xmlns:a16="http://schemas.microsoft.com/office/drawing/2014/main" id="{00000000-0008-0000-0000-00007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86" name="Immagine 8785" descr="http://demaco.consob/ArchiflowWeb/images/indicator.gif">
          <a:extLst>
            <a:ext uri="{FF2B5EF4-FFF2-40B4-BE49-F238E27FC236}">
              <a16:creationId xmlns:a16="http://schemas.microsoft.com/office/drawing/2014/main" id="{00000000-0008-0000-0000-00008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87" name="Immagine 8786" descr="http://demaco.consob/ArchiflowWeb/images/indicator.gif">
          <a:extLst>
            <a:ext uri="{FF2B5EF4-FFF2-40B4-BE49-F238E27FC236}">
              <a16:creationId xmlns:a16="http://schemas.microsoft.com/office/drawing/2014/main" id="{00000000-0008-0000-0000-00008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88" name="Immagine 8787" descr="http://demaco.consob/ArchiflowWeb/images/indicator.gif">
          <a:extLst>
            <a:ext uri="{FF2B5EF4-FFF2-40B4-BE49-F238E27FC236}">
              <a16:creationId xmlns:a16="http://schemas.microsoft.com/office/drawing/2014/main" id="{00000000-0008-0000-0000-00008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89" name="Immagine 8788" descr="http://demaco.consob/ArchiflowWeb/images/indicator.gif">
          <a:extLst>
            <a:ext uri="{FF2B5EF4-FFF2-40B4-BE49-F238E27FC236}">
              <a16:creationId xmlns:a16="http://schemas.microsoft.com/office/drawing/2014/main" id="{00000000-0008-0000-0000-00008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90" name="Immagine 8789" descr="http://demaco.consob/ArchiflowWeb/images/indicator.gif">
          <a:extLst>
            <a:ext uri="{FF2B5EF4-FFF2-40B4-BE49-F238E27FC236}">
              <a16:creationId xmlns:a16="http://schemas.microsoft.com/office/drawing/2014/main" id="{00000000-0008-0000-0000-00008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91" name="Immagine 8790" descr="http://demaco.consob/ArchiflowWeb/images/indicator.gif">
          <a:extLst>
            <a:ext uri="{FF2B5EF4-FFF2-40B4-BE49-F238E27FC236}">
              <a16:creationId xmlns:a16="http://schemas.microsoft.com/office/drawing/2014/main" id="{00000000-0008-0000-0000-00008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92" name="Immagine 8791" descr="http://demaco.consob/ArchiflowWeb/images/indicator.gif">
          <a:extLst>
            <a:ext uri="{FF2B5EF4-FFF2-40B4-BE49-F238E27FC236}">
              <a16:creationId xmlns:a16="http://schemas.microsoft.com/office/drawing/2014/main" id="{00000000-0008-0000-0000-00008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93" name="Immagine 8792" descr="http://demaco.consob/ArchiflowWeb/images/indicator.gif">
          <a:extLst>
            <a:ext uri="{FF2B5EF4-FFF2-40B4-BE49-F238E27FC236}">
              <a16:creationId xmlns:a16="http://schemas.microsoft.com/office/drawing/2014/main" id="{00000000-0008-0000-0000-00008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94" name="Immagine 8793" descr="http://demaco.consob/ArchiflowWeb/images/indicator.gif">
          <a:extLst>
            <a:ext uri="{FF2B5EF4-FFF2-40B4-BE49-F238E27FC236}">
              <a16:creationId xmlns:a16="http://schemas.microsoft.com/office/drawing/2014/main" id="{00000000-0008-0000-0000-00008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95" name="Immagine 8794" descr="http://demaco.consob/ArchiflowWeb/images/indicator.gif">
          <a:extLst>
            <a:ext uri="{FF2B5EF4-FFF2-40B4-BE49-F238E27FC236}">
              <a16:creationId xmlns:a16="http://schemas.microsoft.com/office/drawing/2014/main" id="{00000000-0008-0000-0000-00008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96" name="Immagine 8795" descr="http://demaco.consob/ArchiflowWeb/images/indicator.gif">
          <a:extLst>
            <a:ext uri="{FF2B5EF4-FFF2-40B4-BE49-F238E27FC236}">
              <a16:creationId xmlns:a16="http://schemas.microsoft.com/office/drawing/2014/main" id="{00000000-0008-0000-0000-00008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97" name="Immagine 8796" descr="http://demaco.consob/ArchiflowWeb/images/indicator.gif">
          <a:extLst>
            <a:ext uri="{FF2B5EF4-FFF2-40B4-BE49-F238E27FC236}">
              <a16:creationId xmlns:a16="http://schemas.microsoft.com/office/drawing/2014/main" id="{00000000-0008-0000-0000-00008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798" name="Immagine 8797" descr="http://demaco.consob/ArchiflowWeb/images/indicator.gif">
          <a:extLst>
            <a:ext uri="{FF2B5EF4-FFF2-40B4-BE49-F238E27FC236}">
              <a16:creationId xmlns:a16="http://schemas.microsoft.com/office/drawing/2014/main" id="{00000000-0008-0000-0000-00008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799" name="Immagine 8798" descr="http://demaco.consob/ArchiflowWeb/images/indicator.gif">
          <a:extLst>
            <a:ext uri="{FF2B5EF4-FFF2-40B4-BE49-F238E27FC236}">
              <a16:creationId xmlns:a16="http://schemas.microsoft.com/office/drawing/2014/main" id="{00000000-0008-0000-0000-00008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00" name="Immagine 8799" descr="http://demaco.consob/ArchiflowWeb/images/indicator.gif">
          <a:extLst>
            <a:ext uri="{FF2B5EF4-FFF2-40B4-BE49-F238E27FC236}">
              <a16:creationId xmlns:a16="http://schemas.microsoft.com/office/drawing/2014/main" id="{00000000-0008-0000-0000-00008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01" name="Immagine 8800" descr="http://demaco.consob/ArchiflowWeb/images/indicator.gif">
          <a:extLst>
            <a:ext uri="{FF2B5EF4-FFF2-40B4-BE49-F238E27FC236}">
              <a16:creationId xmlns:a16="http://schemas.microsoft.com/office/drawing/2014/main" id="{00000000-0008-0000-0000-00008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02" name="Immagine 8801" descr="http://demaco.consob/ArchiflowWeb/images/indicator.gif">
          <a:extLst>
            <a:ext uri="{FF2B5EF4-FFF2-40B4-BE49-F238E27FC236}">
              <a16:creationId xmlns:a16="http://schemas.microsoft.com/office/drawing/2014/main" id="{00000000-0008-0000-0000-00009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03" name="Immagine 8802" descr="http://demaco.consob/ArchiflowWeb/images/indicator.gif">
          <a:extLst>
            <a:ext uri="{FF2B5EF4-FFF2-40B4-BE49-F238E27FC236}">
              <a16:creationId xmlns:a16="http://schemas.microsoft.com/office/drawing/2014/main" id="{00000000-0008-0000-0000-00009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04" name="Immagine 8803" descr="http://demaco.consob/ArchiflowWeb/images/indicator.gif">
          <a:extLst>
            <a:ext uri="{FF2B5EF4-FFF2-40B4-BE49-F238E27FC236}">
              <a16:creationId xmlns:a16="http://schemas.microsoft.com/office/drawing/2014/main" id="{00000000-0008-0000-0000-00009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05" name="Immagine 8804" descr="http://demaco.consob/ArchiflowWeb/images/indicator.gif">
          <a:extLst>
            <a:ext uri="{FF2B5EF4-FFF2-40B4-BE49-F238E27FC236}">
              <a16:creationId xmlns:a16="http://schemas.microsoft.com/office/drawing/2014/main" id="{00000000-0008-0000-0000-00009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06" name="Immagine 8805" descr="http://demaco.consob/ArchiflowWeb/images/indicator.gif">
          <a:extLst>
            <a:ext uri="{FF2B5EF4-FFF2-40B4-BE49-F238E27FC236}">
              <a16:creationId xmlns:a16="http://schemas.microsoft.com/office/drawing/2014/main" id="{00000000-0008-0000-0000-00009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07" name="Immagine 8806" descr="http://demaco.consob/ArchiflowWeb/images/indicator.gif">
          <a:extLst>
            <a:ext uri="{FF2B5EF4-FFF2-40B4-BE49-F238E27FC236}">
              <a16:creationId xmlns:a16="http://schemas.microsoft.com/office/drawing/2014/main" id="{00000000-0008-0000-0000-00009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08" name="Immagine 8807" descr="http://demaco.consob/ArchiflowWeb/images/indicator.gif">
          <a:extLst>
            <a:ext uri="{FF2B5EF4-FFF2-40B4-BE49-F238E27FC236}">
              <a16:creationId xmlns:a16="http://schemas.microsoft.com/office/drawing/2014/main" id="{00000000-0008-0000-0000-00009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09" name="Immagine 8808" descr="http://demaco.consob/ArchiflowWeb/images/indicator.gif">
          <a:extLst>
            <a:ext uri="{FF2B5EF4-FFF2-40B4-BE49-F238E27FC236}">
              <a16:creationId xmlns:a16="http://schemas.microsoft.com/office/drawing/2014/main" id="{00000000-0008-0000-0000-00009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10" name="Immagine 8809" descr="http://demaco.consob/ArchiflowWeb/images/indicator.gif">
          <a:extLst>
            <a:ext uri="{FF2B5EF4-FFF2-40B4-BE49-F238E27FC236}">
              <a16:creationId xmlns:a16="http://schemas.microsoft.com/office/drawing/2014/main" id="{00000000-0008-0000-0000-00009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11" name="Immagine 8810" descr="http://demaco.consob/ArchiflowWeb/images/indicator.gif">
          <a:extLst>
            <a:ext uri="{FF2B5EF4-FFF2-40B4-BE49-F238E27FC236}">
              <a16:creationId xmlns:a16="http://schemas.microsoft.com/office/drawing/2014/main" id="{00000000-0008-0000-0000-00009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12" name="Immagine 8811" descr="http://demaco.consob/ArchiflowWeb/images/indicator.gif">
          <a:extLst>
            <a:ext uri="{FF2B5EF4-FFF2-40B4-BE49-F238E27FC236}">
              <a16:creationId xmlns:a16="http://schemas.microsoft.com/office/drawing/2014/main" id="{00000000-0008-0000-0000-00009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13" name="Immagine 8812" descr="http://demaco.consob/ArchiflowWeb/images/indicator.gif">
          <a:extLst>
            <a:ext uri="{FF2B5EF4-FFF2-40B4-BE49-F238E27FC236}">
              <a16:creationId xmlns:a16="http://schemas.microsoft.com/office/drawing/2014/main" id="{00000000-0008-0000-0000-00009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14" name="Immagine 8813" descr="http://demaco.consob/ArchiflowWeb/images/indicator.gif">
          <a:extLst>
            <a:ext uri="{FF2B5EF4-FFF2-40B4-BE49-F238E27FC236}">
              <a16:creationId xmlns:a16="http://schemas.microsoft.com/office/drawing/2014/main" id="{00000000-0008-0000-0000-00009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15" name="Immagine 8814" descr="http://demaco.consob/ArchiflowWeb/images/indicator.gif">
          <a:extLst>
            <a:ext uri="{FF2B5EF4-FFF2-40B4-BE49-F238E27FC236}">
              <a16:creationId xmlns:a16="http://schemas.microsoft.com/office/drawing/2014/main" id="{00000000-0008-0000-0000-00009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16" name="Immagine 8815" descr="http://demaco.consob/ArchiflowWeb/images/indicator.gif">
          <a:extLst>
            <a:ext uri="{FF2B5EF4-FFF2-40B4-BE49-F238E27FC236}">
              <a16:creationId xmlns:a16="http://schemas.microsoft.com/office/drawing/2014/main" id="{00000000-0008-0000-0000-00009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17" name="Immagine 8816" descr="http://demaco.consob/ArchiflowWeb/images/indicator.gif">
          <a:extLst>
            <a:ext uri="{FF2B5EF4-FFF2-40B4-BE49-F238E27FC236}">
              <a16:creationId xmlns:a16="http://schemas.microsoft.com/office/drawing/2014/main" id="{00000000-0008-0000-0000-00009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18" name="Immagine 8817" descr="http://demaco.consob/ArchiflowWeb/images/indicator.gif">
          <a:extLst>
            <a:ext uri="{FF2B5EF4-FFF2-40B4-BE49-F238E27FC236}">
              <a16:creationId xmlns:a16="http://schemas.microsoft.com/office/drawing/2014/main" id="{00000000-0008-0000-0000-0000A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19" name="Immagine 8818" descr="http://demaco.consob/ArchiflowWeb/images/indicator.gif">
          <a:extLst>
            <a:ext uri="{FF2B5EF4-FFF2-40B4-BE49-F238E27FC236}">
              <a16:creationId xmlns:a16="http://schemas.microsoft.com/office/drawing/2014/main" id="{00000000-0008-0000-0000-0000A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20" name="Immagine 8819" descr="http://demaco.consob/ArchiflowWeb/images/indicator.gif">
          <a:extLst>
            <a:ext uri="{FF2B5EF4-FFF2-40B4-BE49-F238E27FC236}">
              <a16:creationId xmlns:a16="http://schemas.microsoft.com/office/drawing/2014/main" id="{00000000-0008-0000-0000-0000A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1" name="Immagine 8820" descr="http://demaco.consob/ArchiflowWeb/images/indicator.gif">
          <a:extLst>
            <a:ext uri="{FF2B5EF4-FFF2-40B4-BE49-F238E27FC236}">
              <a16:creationId xmlns:a16="http://schemas.microsoft.com/office/drawing/2014/main" id="{00000000-0008-0000-0000-0000A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2" name="Immagine 8821" descr="http://demaco.consob/ArchiflowWeb/images/indicator.gif">
          <a:extLst>
            <a:ext uri="{FF2B5EF4-FFF2-40B4-BE49-F238E27FC236}">
              <a16:creationId xmlns:a16="http://schemas.microsoft.com/office/drawing/2014/main" id="{00000000-0008-0000-0000-0000A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3" name="Immagine 8822" descr="http://demaco.consob/ArchiflowWeb/images/indicator.gif">
          <a:extLst>
            <a:ext uri="{FF2B5EF4-FFF2-40B4-BE49-F238E27FC236}">
              <a16:creationId xmlns:a16="http://schemas.microsoft.com/office/drawing/2014/main" id="{00000000-0008-0000-0000-0000A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4" name="Immagine 8823" descr="http://demaco.consob/ArchiflowWeb/images/indicator.gif">
          <a:extLst>
            <a:ext uri="{FF2B5EF4-FFF2-40B4-BE49-F238E27FC236}">
              <a16:creationId xmlns:a16="http://schemas.microsoft.com/office/drawing/2014/main" id="{00000000-0008-0000-0000-0000A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5" name="Immagine 8824" descr="http://demaco.consob/ArchiflowWeb/images/indicator.gif">
          <a:extLst>
            <a:ext uri="{FF2B5EF4-FFF2-40B4-BE49-F238E27FC236}">
              <a16:creationId xmlns:a16="http://schemas.microsoft.com/office/drawing/2014/main" id="{00000000-0008-0000-0000-0000A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6" name="Immagine 8825" descr="http://demaco.consob/ArchiflowWeb/images/indicator.gif">
          <a:extLst>
            <a:ext uri="{FF2B5EF4-FFF2-40B4-BE49-F238E27FC236}">
              <a16:creationId xmlns:a16="http://schemas.microsoft.com/office/drawing/2014/main" id="{00000000-0008-0000-0000-0000A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7" name="Immagine 8826" descr="http://demaco.consob/ArchiflowWeb/images/indicator.gif">
          <a:extLst>
            <a:ext uri="{FF2B5EF4-FFF2-40B4-BE49-F238E27FC236}">
              <a16:creationId xmlns:a16="http://schemas.microsoft.com/office/drawing/2014/main" id="{00000000-0008-0000-0000-0000A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8" name="Immagine 8827" descr="http://demaco.consob/ArchiflowWeb/images/indicator.gif">
          <a:extLst>
            <a:ext uri="{FF2B5EF4-FFF2-40B4-BE49-F238E27FC236}">
              <a16:creationId xmlns:a16="http://schemas.microsoft.com/office/drawing/2014/main" id="{00000000-0008-0000-0000-0000A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29" name="Immagine 8828" descr="http://demaco.consob/ArchiflowWeb/images/indicator.gif">
          <a:extLst>
            <a:ext uri="{FF2B5EF4-FFF2-40B4-BE49-F238E27FC236}">
              <a16:creationId xmlns:a16="http://schemas.microsoft.com/office/drawing/2014/main" id="{00000000-0008-0000-0000-0000A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0" name="Immagine 8829" descr="http://demaco.consob/ArchiflowWeb/images/indicator.gif">
          <a:extLst>
            <a:ext uri="{FF2B5EF4-FFF2-40B4-BE49-F238E27FC236}">
              <a16:creationId xmlns:a16="http://schemas.microsoft.com/office/drawing/2014/main" id="{00000000-0008-0000-0000-0000A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1" name="Immagine 8830" descr="http://demaco.consob/ArchiflowWeb/images/indicator.gif">
          <a:extLst>
            <a:ext uri="{FF2B5EF4-FFF2-40B4-BE49-F238E27FC236}">
              <a16:creationId xmlns:a16="http://schemas.microsoft.com/office/drawing/2014/main" id="{00000000-0008-0000-0000-0000A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2" name="Immagine 8831" descr="http://demaco.consob/ArchiflowWeb/images/indicator.gif">
          <a:extLst>
            <a:ext uri="{FF2B5EF4-FFF2-40B4-BE49-F238E27FC236}">
              <a16:creationId xmlns:a16="http://schemas.microsoft.com/office/drawing/2014/main" id="{00000000-0008-0000-0000-0000A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3" name="Immagine 8832" descr="http://demaco.consob/ArchiflowWeb/images/indicator.gif">
          <a:extLst>
            <a:ext uri="{FF2B5EF4-FFF2-40B4-BE49-F238E27FC236}">
              <a16:creationId xmlns:a16="http://schemas.microsoft.com/office/drawing/2014/main" id="{00000000-0008-0000-0000-0000A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4" name="Immagine 8833" descr="http://demaco.consob/ArchiflowWeb/images/indicator.gif">
          <a:extLst>
            <a:ext uri="{FF2B5EF4-FFF2-40B4-BE49-F238E27FC236}">
              <a16:creationId xmlns:a16="http://schemas.microsoft.com/office/drawing/2014/main" id="{00000000-0008-0000-0000-0000B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5" name="Immagine 8834" descr="http://demaco.consob/ArchiflowWeb/images/indicator.gif">
          <a:extLst>
            <a:ext uri="{FF2B5EF4-FFF2-40B4-BE49-F238E27FC236}">
              <a16:creationId xmlns:a16="http://schemas.microsoft.com/office/drawing/2014/main" id="{00000000-0008-0000-0000-0000B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6" name="Immagine 8835" descr="http://demaco.consob/ArchiflowWeb/images/indicator.gif">
          <a:extLst>
            <a:ext uri="{FF2B5EF4-FFF2-40B4-BE49-F238E27FC236}">
              <a16:creationId xmlns:a16="http://schemas.microsoft.com/office/drawing/2014/main" id="{00000000-0008-0000-0000-0000B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7" name="Immagine 8836" descr="http://demaco.consob/ArchiflowWeb/images/indicator.gif">
          <a:extLst>
            <a:ext uri="{FF2B5EF4-FFF2-40B4-BE49-F238E27FC236}">
              <a16:creationId xmlns:a16="http://schemas.microsoft.com/office/drawing/2014/main" id="{00000000-0008-0000-0000-0000B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8" name="Immagine 8837" descr="http://demaco.consob/ArchiflowWeb/images/indicator.gif">
          <a:extLst>
            <a:ext uri="{FF2B5EF4-FFF2-40B4-BE49-F238E27FC236}">
              <a16:creationId xmlns:a16="http://schemas.microsoft.com/office/drawing/2014/main" id="{00000000-0008-0000-0000-0000B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39" name="Immagine 8838" descr="http://demaco.consob/ArchiflowWeb/images/indicator.gif">
          <a:extLst>
            <a:ext uri="{FF2B5EF4-FFF2-40B4-BE49-F238E27FC236}">
              <a16:creationId xmlns:a16="http://schemas.microsoft.com/office/drawing/2014/main" id="{00000000-0008-0000-0000-0000B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40" name="Immagine 8839" descr="http://demaco.consob/ArchiflowWeb/images/indicator.gif">
          <a:extLst>
            <a:ext uri="{FF2B5EF4-FFF2-40B4-BE49-F238E27FC236}">
              <a16:creationId xmlns:a16="http://schemas.microsoft.com/office/drawing/2014/main" id="{00000000-0008-0000-0000-0000B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41" name="Immagine 8840" descr="http://demaco.consob/ArchiflowWeb/images/indicator.gif">
          <a:extLst>
            <a:ext uri="{FF2B5EF4-FFF2-40B4-BE49-F238E27FC236}">
              <a16:creationId xmlns:a16="http://schemas.microsoft.com/office/drawing/2014/main" id="{00000000-0008-0000-0000-0000B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42" name="Immagine 8841" descr="http://demaco.consob/ArchiflowWeb/images/indicator.gif">
          <a:extLst>
            <a:ext uri="{FF2B5EF4-FFF2-40B4-BE49-F238E27FC236}">
              <a16:creationId xmlns:a16="http://schemas.microsoft.com/office/drawing/2014/main" id="{00000000-0008-0000-0000-0000B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43" name="Immagine 8842" descr="http://demaco.consob/ArchiflowWeb/images/indicator.gif">
          <a:extLst>
            <a:ext uri="{FF2B5EF4-FFF2-40B4-BE49-F238E27FC236}">
              <a16:creationId xmlns:a16="http://schemas.microsoft.com/office/drawing/2014/main" id="{00000000-0008-0000-0000-0000B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44" name="Immagine 8843" descr="http://demaco.consob/ArchiflowWeb/images/indicator.gif">
          <a:extLst>
            <a:ext uri="{FF2B5EF4-FFF2-40B4-BE49-F238E27FC236}">
              <a16:creationId xmlns:a16="http://schemas.microsoft.com/office/drawing/2014/main" id="{00000000-0008-0000-0000-0000B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45" name="Immagine 8844" descr="http://demaco.consob/ArchiflowWeb/images/indicator.gif">
          <a:extLst>
            <a:ext uri="{FF2B5EF4-FFF2-40B4-BE49-F238E27FC236}">
              <a16:creationId xmlns:a16="http://schemas.microsoft.com/office/drawing/2014/main" id="{00000000-0008-0000-0000-0000B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46" name="Immagine 8845" descr="http://demaco.consob/ArchiflowWeb/images/indicator.gif">
          <a:extLst>
            <a:ext uri="{FF2B5EF4-FFF2-40B4-BE49-F238E27FC236}">
              <a16:creationId xmlns:a16="http://schemas.microsoft.com/office/drawing/2014/main" id="{00000000-0008-0000-0000-0000B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47" name="Immagine 8846" descr="http://demaco.consob/ArchiflowWeb/images/indicator.gif">
          <a:extLst>
            <a:ext uri="{FF2B5EF4-FFF2-40B4-BE49-F238E27FC236}">
              <a16:creationId xmlns:a16="http://schemas.microsoft.com/office/drawing/2014/main" id="{00000000-0008-0000-0000-0000B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48" name="Immagine 8847" descr="http://demaco.consob/ArchiflowWeb/images/indicator.gif">
          <a:extLst>
            <a:ext uri="{FF2B5EF4-FFF2-40B4-BE49-F238E27FC236}">
              <a16:creationId xmlns:a16="http://schemas.microsoft.com/office/drawing/2014/main" id="{00000000-0008-0000-0000-0000B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49" name="Immagine 8848" descr="http://demaco.consob/ArchiflowWeb/images/indicator.gif">
          <a:extLst>
            <a:ext uri="{FF2B5EF4-FFF2-40B4-BE49-F238E27FC236}">
              <a16:creationId xmlns:a16="http://schemas.microsoft.com/office/drawing/2014/main" id="{00000000-0008-0000-0000-0000B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50" name="Immagine 8849" descr="http://demaco.consob/ArchiflowWeb/images/indicator.gif">
          <a:extLst>
            <a:ext uri="{FF2B5EF4-FFF2-40B4-BE49-F238E27FC236}">
              <a16:creationId xmlns:a16="http://schemas.microsoft.com/office/drawing/2014/main" id="{00000000-0008-0000-0000-0000C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51" name="Immagine 8850" descr="http://demaco.consob/ArchiflowWeb/images/indicator.gif">
          <a:extLst>
            <a:ext uri="{FF2B5EF4-FFF2-40B4-BE49-F238E27FC236}">
              <a16:creationId xmlns:a16="http://schemas.microsoft.com/office/drawing/2014/main" id="{00000000-0008-0000-0000-0000C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52" name="Immagine 8851" descr="http://demaco.consob/ArchiflowWeb/images/indicator.gif">
          <a:extLst>
            <a:ext uri="{FF2B5EF4-FFF2-40B4-BE49-F238E27FC236}">
              <a16:creationId xmlns:a16="http://schemas.microsoft.com/office/drawing/2014/main" id="{00000000-0008-0000-0000-0000C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53" name="Immagine 8852" descr="http://demaco.consob/ArchiflowWeb/images/indicator.gif">
          <a:extLst>
            <a:ext uri="{FF2B5EF4-FFF2-40B4-BE49-F238E27FC236}">
              <a16:creationId xmlns:a16="http://schemas.microsoft.com/office/drawing/2014/main" id="{00000000-0008-0000-0000-0000C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54" name="Immagine 8853" descr="http://demaco.consob/ArchiflowWeb/images/indicator.gif">
          <a:extLst>
            <a:ext uri="{FF2B5EF4-FFF2-40B4-BE49-F238E27FC236}">
              <a16:creationId xmlns:a16="http://schemas.microsoft.com/office/drawing/2014/main" id="{00000000-0008-0000-0000-0000C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55" name="Immagine 8854" descr="http://demaco.consob/ArchiflowWeb/images/indicator.gif">
          <a:extLst>
            <a:ext uri="{FF2B5EF4-FFF2-40B4-BE49-F238E27FC236}">
              <a16:creationId xmlns:a16="http://schemas.microsoft.com/office/drawing/2014/main" id="{00000000-0008-0000-0000-0000C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56" name="Immagine 8855" descr="http://demaco.consob/ArchiflowWeb/images/indicator.gif">
          <a:extLst>
            <a:ext uri="{FF2B5EF4-FFF2-40B4-BE49-F238E27FC236}">
              <a16:creationId xmlns:a16="http://schemas.microsoft.com/office/drawing/2014/main" id="{00000000-0008-0000-0000-0000C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57" name="Immagine 8856" descr="http://demaco.consob/ArchiflowWeb/images/indicator.gif">
          <a:extLst>
            <a:ext uri="{FF2B5EF4-FFF2-40B4-BE49-F238E27FC236}">
              <a16:creationId xmlns:a16="http://schemas.microsoft.com/office/drawing/2014/main" id="{00000000-0008-0000-0000-0000C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58" name="Immagine 8857" descr="http://demaco.consob/ArchiflowWeb/images/indicator.gif">
          <a:extLst>
            <a:ext uri="{FF2B5EF4-FFF2-40B4-BE49-F238E27FC236}">
              <a16:creationId xmlns:a16="http://schemas.microsoft.com/office/drawing/2014/main" id="{00000000-0008-0000-0000-0000C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59" name="Immagine 8858" descr="http://demaco.consob/ArchiflowWeb/images/indicator.gif">
          <a:extLst>
            <a:ext uri="{FF2B5EF4-FFF2-40B4-BE49-F238E27FC236}">
              <a16:creationId xmlns:a16="http://schemas.microsoft.com/office/drawing/2014/main" id="{00000000-0008-0000-0000-0000C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60" name="Immagine 8859" descr="http://demaco.consob/ArchiflowWeb/images/indicator.gif">
          <a:extLst>
            <a:ext uri="{FF2B5EF4-FFF2-40B4-BE49-F238E27FC236}">
              <a16:creationId xmlns:a16="http://schemas.microsoft.com/office/drawing/2014/main" id="{00000000-0008-0000-0000-0000C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61" name="Immagine 8860" descr="http://demaco.consob/ArchiflowWeb/images/indicator.gif">
          <a:extLst>
            <a:ext uri="{FF2B5EF4-FFF2-40B4-BE49-F238E27FC236}">
              <a16:creationId xmlns:a16="http://schemas.microsoft.com/office/drawing/2014/main" id="{00000000-0008-0000-0000-0000C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62" name="Immagine 8861" descr="http://demaco.consob/ArchiflowWeb/images/indicator.gif">
          <a:extLst>
            <a:ext uri="{FF2B5EF4-FFF2-40B4-BE49-F238E27FC236}">
              <a16:creationId xmlns:a16="http://schemas.microsoft.com/office/drawing/2014/main" id="{00000000-0008-0000-0000-0000C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63" name="Immagine 8862" descr="http://demaco.consob/ArchiflowWeb/images/indicator.gif">
          <a:extLst>
            <a:ext uri="{FF2B5EF4-FFF2-40B4-BE49-F238E27FC236}">
              <a16:creationId xmlns:a16="http://schemas.microsoft.com/office/drawing/2014/main" id="{00000000-0008-0000-0000-0000C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64" name="Immagine 8863" descr="http://demaco.consob/ArchiflowWeb/images/indicator.gif">
          <a:extLst>
            <a:ext uri="{FF2B5EF4-FFF2-40B4-BE49-F238E27FC236}">
              <a16:creationId xmlns:a16="http://schemas.microsoft.com/office/drawing/2014/main" id="{00000000-0008-0000-0000-0000C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65" name="Immagine 8864" descr="http://demaco.consob/ArchiflowWeb/images/indicator.gif">
          <a:extLst>
            <a:ext uri="{FF2B5EF4-FFF2-40B4-BE49-F238E27FC236}">
              <a16:creationId xmlns:a16="http://schemas.microsoft.com/office/drawing/2014/main" id="{00000000-0008-0000-0000-0000C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66" name="Immagine 8865" descr="http://demaco.consob/ArchiflowWeb/images/indicator.gif">
          <a:extLst>
            <a:ext uri="{FF2B5EF4-FFF2-40B4-BE49-F238E27FC236}">
              <a16:creationId xmlns:a16="http://schemas.microsoft.com/office/drawing/2014/main" id="{00000000-0008-0000-0000-0000D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67" name="Immagine 8866" descr="http://demaco.consob/ArchiflowWeb/images/indicator.gif">
          <a:extLst>
            <a:ext uri="{FF2B5EF4-FFF2-40B4-BE49-F238E27FC236}">
              <a16:creationId xmlns:a16="http://schemas.microsoft.com/office/drawing/2014/main" id="{00000000-0008-0000-0000-0000D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68" name="Immagine 8867" descr="http://demaco.consob/ArchiflowWeb/images/indicator.gif">
          <a:extLst>
            <a:ext uri="{FF2B5EF4-FFF2-40B4-BE49-F238E27FC236}">
              <a16:creationId xmlns:a16="http://schemas.microsoft.com/office/drawing/2014/main" id="{00000000-0008-0000-0000-0000D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69" name="Immagine 8868" descr="http://demaco.consob/ArchiflowWeb/images/indicator.gif">
          <a:extLst>
            <a:ext uri="{FF2B5EF4-FFF2-40B4-BE49-F238E27FC236}">
              <a16:creationId xmlns:a16="http://schemas.microsoft.com/office/drawing/2014/main" id="{00000000-0008-0000-0000-0000D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70" name="Immagine 8869" descr="http://demaco.consob/ArchiflowWeb/images/indicator.gif">
          <a:extLst>
            <a:ext uri="{FF2B5EF4-FFF2-40B4-BE49-F238E27FC236}">
              <a16:creationId xmlns:a16="http://schemas.microsoft.com/office/drawing/2014/main" id="{00000000-0008-0000-0000-0000D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71" name="Immagine 8870" descr="http://demaco.consob/ArchiflowWeb/images/indicator.gif">
          <a:extLst>
            <a:ext uri="{FF2B5EF4-FFF2-40B4-BE49-F238E27FC236}">
              <a16:creationId xmlns:a16="http://schemas.microsoft.com/office/drawing/2014/main" id="{00000000-0008-0000-0000-0000D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72" name="Immagine 8871" descr="http://demaco.consob/ArchiflowWeb/images/indicator.gif">
          <a:extLst>
            <a:ext uri="{FF2B5EF4-FFF2-40B4-BE49-F238E27FC236}">
              <a16:creationId xmlns:a16="http://schemas.microsoft.com/office/drawing/2014/main" id="{00000000-0008-0000-0000-0000D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73" name="Immagine 8872" descr="http://demaco.consob/ArchiflowWeb/images/indicator.gif">
          <a:extLst>
            <a:ext uri="{FF2B5EF4-FFF2-40B4-BE49-F238E27FC236}">
              <a16:creationId xmlns:a16="http://schemas.microsoft.com/office/drawing/2014/main" id="{00000000-0008-0000-0000-0000D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74" name="Immagine 8873" descr="http://demaco.consob/ArchiflowWeb/images/indicator.gif">
          <a:extLst>
            <a:ext uri="{FF2B5EF4-FFF2-40B4-BE49-F238E27FC236}">
              <a16:creationId xmlns:a16="http://schemas.microsoft.com/office/drawing/2014/main" id="{00000000-0008-0000-0000-0000D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75" name="Immagine 8874" descr="http://demaco.consob/ArchiflowWeb/images/indicator.gif">
          <a:extLst>
            <a:ext uri="{FF2B5EF4-FFF2-40B4-BE49-F238E27FC236}">
              <a16:creationId xmlns:a16="http://schemas.microsoft.com/office/drawing/2014/main" id="{00000000-0008-0000-0000-0000D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76" name="Immagine 8875" descr="http://demaco.consob/ArchiflowWeb/images/indicator.gif">
          <a:extLst>
            <a:ext uri="{FF2B5EF4-FFF2-40B4-BE49-F238E27FC236}">
              <a16:creationId xmlns:a16="http://schemas.microsoft.com/office/drawing/2014/main" id="{00000000-0008-0000-0000-0000D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77" name="Immagine 8876" descr="http://demaco.consob/ArchiflowWeb/images/indicator.gif">
          <a:extLst>
            <a:ext uri="{FF2B5EF4-FFF2-40B4-BE49-F238E27FC236}">
              <a16:creationId xmlns:a16="http://schemas.microsoft.com/office/drawing/2014/main" id="{00000000-0008-0000-0000-0000D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78" name="Immagine 8877" descr="http://demaco.consob/ArchiflowWeb/images/indicator.gif">
          <a:extLst>
            <a:ext uri="{FF2B5EF4-FFF2-40B4-BE49-F238E27FC236}">
              <a16:creationId xmlns:a16="http://schemas.microsoft.com/office/drawing/2014/main" id="{00000000-0008-0000-0000-0000D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79" name="Immagine 8878" descr="http://demaco.consob/ArchiflowWeb/images/indicator.gif">
          <a:extLst>
            <a:ext uri="{FF2B5EF4-FFF2-40B4-BE49-F238E27FC236}">
              <a16:creationId xmlns:a16="http://schemas.microsoft.com/office/drawing/2014/main" id="{00000000-0008-0000-0000-0000D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80" name="Immagine 8879" descr="http://demaco.consob/ArchiflowWeb/images/indicator.gif">
          <a:extLst>
            <a:ext uri="{FF2B5EF4-FFF2-40B4-BE49-F238E27FC236}">
              <a16:creationId xmlns:a16="http://schemas.microsoft.com/office/drawing/2014/main" id="{00000000-0008-0000-0000-0000D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81" name="Immagine 8880" descr="http://demaco.consob/ArchiflowWeb/images/indicator.gif">
          <a:extLst>
            <a:ext uri="{FF2B5EF4-FFF2-40B4-BE49-F238E27FC236}">
              <a16:creationId xmlns:a16="http://schemas.microsoft.com/office/drawing/2014/main" id="{00000000-0008-0000-0000-0000D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82" name="Immagine 8881" descr="http://demaco.consob/ArchiflowWeb/images/indicator.gif">
          <a:extLst>
            <a:ext uri="{FF2B5EF4-FFF2-40B4-BE49-F238E27FC236}">
              <a16:creationId xmlns:a16="http://schemas.microsoft.com/office/drawing/2014/main" id="{00000000-0008-0000-0000-0000E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83" name="Immagine 8882" descr="http://demaco.consob/ArchiflowWeb/images/indicator.gif">
          <a:extLst>
            <a:ext uri="{FF2B5EF4-FFF2-40B4-BE49-F238E27FC236}">
              <a16:creationId xmlns:a16="http://schemas.microsoft.com/office/drawing/2014/main" id="{00000000-0008-0000-0000-0000E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84" name="Immagine 8883" descr="http://demaco.consob/ArchiflowWeb/images/indicator.gif">
          <a:extLst>
            <a:ext uri="{FF2B5EF4-FFF2-40B4-BE49-F238E27FC236}">
              <a16:creationId xmlns:a16="http://schemas.microsoft.com/office/drawing/2014/main" id="{00000000-0008-0000-0000-0000E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85" name="Immagine 8884" descr="http://demaco.consob/ArchiflowWeb/images/indicator.gif">
          <a:extLst>
            <a:ext uri="{FF2B5EF4-FFF2-40B4-BE49-F238E27FC236}">
              <a16:creationId xmlns:a16="http://schemas.microsoft.com/office/drawing/2014/main" id="{00000000-0008-0000-0000-0000E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86" name="Immagine 8885" descr="http://demaco.consob/ArchiflowWeb/images/indicator.gif">
          <a:extLst>
            <a:ext uri="{FF2B5EF4-FFF2-40B4-BE49-F238E27FC236}">
              <a16:creationId xmlns:a16="http://schemas.microsoft.com/office/drawing/2014/main" id="{00000000-0008-0000-0000-0000E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87" name="Immagine 8886" descr="http://demaco.consob/ArchiflowWeb/images/indicator.gif">
          <a:extLst>
            <a:ext uri="{FF2B5EF4-FFF2-40B4-BE49-F238E27FC236}">
              <a16:creationId xmlns:a16="http://schemas.microsoft.com/office/drawing/2014/main" id="{00000000-0008-0000-0000-0000E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88" name="Immagine 8887" descr="http://demaco.consob/ArchiflowWeb/images/indicator.gif">
          <a:extLst>
            <a:ext uri="{FF2B5EF4-FFF2-40B4-BE49-F238E27FC236}">
              <a16:creationId xmlns:a16="http://schemas.microsoft.com/office/drawing/2014/main" id="{00000000-0008-0000-0000-0000E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89" name="Immagine 8888" descr="http://demaco.consob/ArchiflowWeb/images/indicator.gif">
          <a:extLst>
            <a:ext uri="{FF2B5EF4-FFF2-40B4-BE49-F238E27FC236}">
              <a16:creationId xmlns:a16="http://schemas.microsoft.com/office/drawing/2014/main" id="{00000000-0008-0000-0000-0000E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90" name="Immagine 8889" descr="http://demaco.consob/ArchiflowWeb/images/indicator.gif">
          <a:extLst>
            <a:ext uri="{FF2B5EF4-FFF2-40B4-BE49-F238E27FC236}">
              <a16:creationId xmlns:a16="http://schemas.microsoft.com/office/drawing/2014/main" id="{00000000-0008-0000-0000-0000E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91" name="Immagine 8890" descr="http://demaco.consob/ArchiflowWeb/images/indicator.gif">
          <a:extLst>
            <a:ext uri="{FF2B5EF4-FFF2-40B4-BE49-F238E27FC236}">
              <a16:creationId xmlns:a16="http://schemas.microsoft.com/office/drawing/2014/main" id="{00000000-0008-0000-0000-0000E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92" name="Immagine 8891" descr="http://demaco.consob/ArchiflowWeb/images/indicator.gif">
          <a:extLst>
            <a:ext uri="{FF2B5EF4-FFF2-40B4-BE49-F238E27FC236}">
              <a16:creationId xmlns:a16="http://schemas.microsoft.com/office/drawing/2014/main" id="{00000000-0008-0000-0000-0000E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93" name="Immagine 8892" descr="http://demaco.consob/ArchiflowWeb/images/indicator.gif">
          <a:extLst>
            <a:ext uri="{FF2B5EF4-FFF2-40B4-BE49-F238E27FC236}">
              <a16:creationId xmlns:a16="http://schemas.microsoft.com/office/drawing/2014/main" id="{00000000-0008-0000-0000-0000E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94" name="Immagine 8893" descr="http://demaco.consob/ArchiflowWeb/images/indicator.gif">
          <a:extLst>
            <a:ext uri="{FF2B5EF4-FFF2-40B4-BE49-F238E27FC236}">
              <a16:creationId xmlns:a16="http://schemas.microsoft.com/office/drawing/2014/main" id="{00000000-0008-0000-0000-0000E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95" name="Immagine 8894" descr="http://demaco.consob/ArchiflowWeb/images/indicator.gif">
          <a:extLst>
            <a:ext uri="{FF2B5EF4-FFF2-40B4-BE49-F238E27FC236}">
              <a16:creationId xmlns:a16="http://schemas.microsoft.com/office/drawing/2014/main" id="{00000000-0008-0000-0000-0000E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96" name="Immagine 8895" descr="http://demaco.consob/ArchiflowWeb/images/indicator.gif">
          <a:extLst>
            <a:ext uri="{FF2B5EF4-FFF2-40B4-BE49-F238E27FC236}">
              <a16:creationId xmlns:a16="http://schemas.microsoft.com/office/drawing/2014/main" id="{00000000-0008-0000-0000-0000E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97" name="Immagine 8896" descr="http://demaco.consob/ArchiflowWeb/images/indicator.gif">
          <a:extLst>
            <a:ext uri="{FF2B5EF4-FFF2-40B4-BE49-F238E27FC236}">
              <a16:creationId xmlns:a16="http://schemas.microsoft.com/office/drawing/2014/main" id="{00000000-0008-0000-0000-0000E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898" name="Immagine 8897" descr="http://demaco.consob/ArchiflowWeb/images/indicator.gif">
          <a:extLst>
            <a:ext uri="{FF2B5EF4-FFF2-40B4-BE49-F238E27FC236}">
              <a16:creationId xmlns:a16="http://schemas.microsoft.com/office/drawing/2014/main" id="{00000000-0008-0000-0000-0000F0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899" name="Immagine 8898" descr="http://demaco.consob/ArchiflowWeb/images/indicator.gif">
          <a:extLst>
            <a:ext uri="{FF2B5EF4-FFF2-40B4-BE49-F238E27FC236}">
              <a16:creationId xmlns:a16="http://schemas.microsoft.com/office/drawing/2014/main" id="{00000000-0008-0000-0000-0000F1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00" name="Immagine 8899" descr="http://demaco.consob/ArchiflowWeb/images/indicator.gif">
          <a:extLst>
            <a:ext uri="{FF2B5EF4-FFF2-40B4-BE49-F238E27FC236}">
              <a16:creationId xmlns:a16="http://schemas.microsoft.com/office/drawing/2014/main" id="{00000000-0008-0000-0000-0000F2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01" name="Immagine 8900" descr="http://demaco.consob/ArchiflowWeb/images/indicator.gif">
          <a:extLst>
            <a:ext uri="{FF2B5EF4-FFF2-40B4-BE49-F238E27FC236}">
              <a16:creationId xmlns:a16="http://schemas.microsoft.com/office/drawing/2014/main" id="{00000000-0008-0000-0000-0000F3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02" name="Immagine 8901" descr="http://demaco.consob/ArchiflowWeb/images/indicator.gif">
          <a:extLst>
            <a:ext uri="{FF2B5EF4-FFF2-40B4-BE49-F238E27FC236}">
              <a16:creationId xmlns:a16="http://schemas.microsoft.com/office/drawing/2014/main" id="{00000000-0008-0000-0000-0000F4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03" name="Immagine 8902" descr="http://demaco.consob/ArchiflowWeb/images/indicator.gif">
          <a:extLst>
            <a:ext uri="{FF2B5EF4-FFF2-40B4-BE49-F238E27FC236}">
              <a16:creationId xmlns:a16="http://schemas.microsoft.com/office/drawing/2014/main" id="{00000000-0008-0000-0000-0000F5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04" name="Immagine 8903" descr="http://demaco.consob/ArchiflowWeb/images/indicator.gif">
          <a:extLst>
            <a:ext uri="{FF2B5EF4-FFF2-40B4-BE49-F238E27FC236}">
              <a16:creationId xmlns:a16="http://schemas.microsoft.com/office/drawing/2014/main" id="{00000000-0008-0000-0000-0000F6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05" name="Immagine 8904" descr="http://demaco.consob/ArchiflowWeb/images/indicator.gif">
          <a:extLst>
            <a:ext uri="{FF2B5EF4-FFF2-40B4-BE49-F238E27FC236}">
              <a16:creationId xmlns:a16="http://schemas.microsoft.com/office/drawing/2014/main" id="{00000000-0008-0000-0000-0000F7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06" name="Immagine 8905" descr="http://demaco.consob/ArchiflowWeb/images/indicator.gif">
          <a:extLst>
            <a:ext uri="{FF2B5EF4-FFF2-40B4-BE49-F238E27FC236}">
              <a16:creationId xmlns:a16="http://schemas.microsoft.com/office/drawing/2014/main" id="{00000000-0008-0000-0000-0000F8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07" name="Immagine 8906" descr="http://demaco.consob/ArchiflowWeb/images/indicator.gif">
          <a:extLst>
            <a:ext uri="{FF2B5EF4-FFF2-40B4-BE49-F238E27FC236}">
              <a16:creationId xmlns:a16="http://schemas.microsoft.com/office/drawing/2014/main" id="{00000000-0008-0000-0000-0000F9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08" name="Immagine 8907" descr="http://demaco.consob/ArchiflowWeb/images/indicator.gif">
          <a:extLst>
            <a:ext uri="{FF2B5EF4-FFF2-40B4-BE49-F238E27FC236}">
              <a16:creationId xmlns:a16="http://schemas.microsoft.com/office/drawing/2014/main" id="{00000000-0008-0000-0000-0000FA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09" name="Immagine 8908" descr="http://demaco.consob/ArchiflowWeb/images/indicator.gif">
          <a:extLst>
            <a:ext uri="{FF2B5EF4-FFF2-40B4-BE49-F238E27FC236}">
              <a16:creationId xmlns:a16="http://schemas.microsoft.com/office/drawing/2014/main" id="{00000000-0008-0000-0000-0000FB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10" name="Immagine 8909" descr="http://demaco.consob/ArchiflowWeb/images/indicator.gif">
          <a:extLst>
            <a:ext uri="{FF2B5EF4-FFF2-40B4-BE49-F238E27FC236}">
              <a16:creationId xmlns:a16="http://schemas.microsoft.com/office/drawing/2014/main" id="{00000000-0008-0000-0000-0000FC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11" name="Immagine 8910" descr="http://demaco.consob/ArchiflowWeb/images/indicator.gif">
          <a:extLst>
            <a:ext uri="{FF2B5EF4-FFF2-40B4-BE49-F238E27FC236}">
              <a16:creationId xmlns:a16="http://schemas.microsoft.com/office/drawing/2014/main" id="{00000000-0008-0000-0000-0000FD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12" name="Immagine 8911" descr="http://demaco.consob/ArchiflowWeb/images/indicator.gif">
          <a:extLst>
            <a:ext uri="{FF2B5EF4-FFF2-40B4-BE49-F238E27FC236}">
              <a16:creationId xmlns:a16="http://schemas.microsoft.com/office/drawing/2014/main" id="{00000000-0008-0000-0000-0000FE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13" name="Immagine 8912" descr="http://demaco.consob/ArchiflowWeb/images/indicator.gif">
          <a:extLst>
            <a:ext uri="{FF2B5EF4-FFF2-40B4-BE49-F238E27FC236}">
              <a16:creationId xmlns:a16="http://schemas.microsoft.com/office/drawing/2014/main" id="{00000000-0008-0000-0000-0000FF06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14" name="Immagine 8913" descr="http://demaco.consob/ArchiflowWeb/images/indicator.gif">
          <a:extLst>
            <a:ext uri="{FF2B5EF4-FFF2-40B4-BE49-F238E27FC236}">
              <a16:creationId xmlns:a16="http://schemas.microsoft.com/office/drawing/2014/main" id="{00000000-0008-0000-0000-00000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15" name="Immagine 8914" descr="http://demaco.consob/ArchiflowWeb/images/indicator.gif">
          <a:extLst>
            <a:ext uri="{FF2B5EF4-FFF2-40B4-BE49-F238E27FC236}">
              <a16:creationId xmlns:a16="http://schemas.microsoft.com/office/drawing/2014/main" id="{00000000-0008-0000-0000-00000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16" name="Immagine 8915" descr="http://demaco.consob/ArchiflowWeb/images/indicator.gif">
          <a:extLst>
            <a:ext uri="{FF2B5EF4-FFF2-40B4-BE49-F238E27FC236}">
              <a16:creationId xmlns:a16="http://schemas.microsoft.com/office/drawing/2014/main" id="{00000000-0008-0000-0000-00000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17" name="Immagine 8916" descr="http://demaco.consob/ArchiflowWeb/images/indicator.gif">
          <a:extLst>
            <a:ext uri="{FF2B5EF4-FFF2-40B4-BE49-F238E27FC236}">
              <a16:creationId xmlns:a16="http://schemas.microsoft.com/office/drawing/2014/main" id="{00000000-0008-0000-0000-00000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18" name="Immagine 8917" descr="http://demaco.consob/ArchiflowWeb/images/indicator.gif">
          <a:extLst>
            <a:ext uri="{FF2B5EF4-FFF2-40B4-BE49-F238E27FC236}">
              <a16:creationId xmlns:a16="http://schemas.microsoft.com/office/drawing/2014/main" id="{00000000-0008-0000-0000-00000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19" name="Immagine 8918" descr="http://demaco.consob/ArchiflowWeb/images/indicator.gif">
          <a:extLst>
            <a:ext uri="{FF2B5EF4-FFF2-40B4-BE49-F238E27FC236}">
              <a16:creationId xmlns:a16="http://schemas.microsoft.com/office/drawing/2014/main" id="{00000000-0008-0000-0000-00000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20" name="Immagine 8919" descr="http://demaco.consob/ArchiflowWeb/images/indicator.gif">
          <a:extLst>
            <a:ext uri="{FF2B5EF4-FFF2-40B4-BE49-F238E27FC236}">
              <a16:creationId xmlns:a16="http://schemas.microsoft.com/office/drawing/2014/main" id="{00000000-0008-0000-0000-00000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21" name="Immagine 8920" descr="http://demaco.consob/ArchiflowWeb/images/indicator.gif">
          <a:extLst>
            <a:ext uri="{FF2B5EF4-FFF2-40B4-BE49-F238E27FC236}">
              <a16:creationId xmlns:a16="http://schemas.microsoft.com/office/drawing/2014/main" id="{00000000-0008-0000-0000-00000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22" name="Immagine 8921" descr="http://demaco.consob/ArchiflowWeb/images/indicator.gif">
          <a:extLst>
            <a:ext uri="{FF2B5EF4-FFF2-40B4-BE49-F238E27FC236}">
              <a16:creationId xmlns:a16="http://schemas.microsoft.com/office/drawing/2014/main" id="{00000000-0008-0000-0000-00000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23" name="Immagine 8922" descr="http://demaco.consob/ArchiflowWeb/images/indicator.gif">
          <a:extLst>
            <a:ext uri="{FF2B5EF4-FFF2-40B4-BE49-F238E27FC236}">
              <a16:creationId xmlns:a16="http://schemas.microsoft.com/office/drawing/2014/main" id="{00000000-0008-0000-0000-00000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24" name="Immagine 8923" descr="http://demaco.consob/ArchiflowWeb/images/indicator.gif">
          <a:extLst>
            <a:ext uri="{FF2B5EF4-FFF2-40B4-BE49-F238E27FC236}">
              <a16:creationId xmlns:a16="http://schemas.microsoft.com/office/drawing/2014/main" id="{00000000-0008-0000-0000-00000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25" name="Immagine 8924" descr="http://demaco.consob/ArchiflowWeb/images/indicator.gif">
          <a:extLst>
            <a:ext uri="{FF2B5EF4-FFF2-40B4-BE49-F238E27FC236}">
              <a16:creationId xmlns:a16="http://schemas.microsoft.com/office/drawing/2014/main" id="{00000000-0008-0000-0000-00000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26" name="Immagine 8925" descr="http://demaco.consob/ArchiflowWeb/images/indicator.gif">
          <a:extLst>
            <a:ext uri="{FF2B5EF4-FFF2-40B4-BE49-F238E27FC236}">
              <a16:creationId xmlns:a16="http://schemas.microsoft.com/office/drawing/2014/main" id="{00000000-0008-0000-0000-00000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27" name="Immagine 8926" descr="http://demaco.consob/ArchiflowWeb/images/indicator.gif">
          <a:extLst>
            <a:ext uri="{FF2B5EF4-FFF2-40B4-BE49-F238E27FC236}">
              <a16:creationId xmlns:a16="http://schemas.microsoft.com/office/drawing/2014/main" id="{00000000-0008-0000-0000-00000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28" name="Immagine 8927" descr="http://demaco.consob/ArchiflowWeb/images/indicator.gif">
          <a:extLst>
            <a:ext uri="{FF2B5EF4-FFF2-40B4-BE49-F238E27FC236}">
              <a16:creationId xmlns:a16="http://schemas.microsoft.com/office/drawing/2014/main" id="{00000000-0008-0000-0000-00000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29" name="Immagine 8928" descr="http://demaco.consob/ArchiflowWeb/images/indicator.gif">
          <a:extLst>
            <a:ext uri="{FF2B5EF4-FFF2-40B4-BE49-F238E27FC236}">
              <a16:creationId xmlns:a16="http://schemas.microsoft.com/office/drawing/2014/main" id="{00000000-0008-0000-0000-00000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30" name="Immagine 8929" descr="http://demaco.consob/ArchiflowWeb/images/indicator.gif">
          <a:extLst>
            <a:ext uri="{FF2B5EF4-FFF2-40B4-BE49-F238E27FC236}">
              <a16:creationId xmlns:a16="http://schemas.microsoft.com/office/drawing/2014/main" id="{00000000-0008-0000-0000-00001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31" name="Immagine 8930" descr="http://demaco.consob/ArchiflowWeb/images/indicator.gif">
          <a:extLst>
            <a:ext uri="{FF2B5EF4-FFF2-40B4-BE49-F238E27FC236}">
              <a16:creationId xmlns:a16="http://schemas.microsoft.com/office/drawing/2014/main" id="{00000000-0008-0000-0000-00001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32" name="Immagine 8931" descr="http://demaco.consob/ArchiflowWeb/images/indicator.gif">
          <a:extLst>
            <a:ext uri="{FF2B5EF4-FFF2-40B4-BE49-F238E27FC236}">
              <a16:creationId xmlns:a16="http://schemas.microsoft.com/office/drawing/2014/main" id="{00000000-0008-0000-0000-00001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33" name="Immagine 8932" descr="http://demaco.consob/ArchiflowWeb/images/indicator.gif">
          <a:extLst>
            <a:ext uri="{FF2B5EF4-FFF2-40B4-BE49-F238E27FC236}">
              <a16:creationId xmlns:a16="http://schemas.microsoft.com/office/drawing/2014/main" id="{00000000-0008-0000-0000-00001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34" name="Immagine 8933" descr="http://demaco.consob/ArchiflowWeb/images/indicator.gif">
          <a:extLst>
            <a:ext uri="{FF2B5EF4-FFF2-40B4-BE49-F238E27FC236}">
              <a16:creationId xmlns:a16="http://schemas.microsoft.com/office/drawing/2014/main" id="{00000000-0008-0000-0000-00001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35" name="Immagine 8934" descr="http://demaco.consob/ArchiflowWeb/images/indicator.gif">
          <a:extLst>
            <a:ext uri="{FF2B5EF4-FFF2-40B4-BE49-F238E27FC236}">
              <a16:creationId xmlns:a16="http://schemas.microsoft.com/office/drawing/2014/main" id="{00000000-0008-0000-0000-00001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36" name="Immagine 8935" descr="http://demaco.consob/ArchiflowWeb/images/indicator.gif">
          <a:extLst>
            <a:ext uri="{FF2B5EF4-FFF2-40B4-BE49-F238E27FC236}">
              <a16:creationId xmlns:a16="http://schemas.microsoft.com/office/drawing/2014/main" id="{00000000-0008-0000-0000-00001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37" name="Immagine 8936" descr="http://demaco.consob/ArchiflowWeb/images/indicator.gif">
          <a:extLst>
            <a:ext uri="{FF2B5EF4-FFF2-40B4-BE49-F238E27FC236}">
              <a16:creationId xmlns:a16="http://schemas.microsoft.com/office/drawing/2014/main" id="{00000000-0008-0000-0000-00001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38" name="Immagine 8937" descr="http://demaco.consob/ArchiflowWeb/images/indicator.gif">
          <a:extLst>
            <a:ext uri="{FF2B5EF4-FFF2-40B4-BE49-F238E27FC236}">
              <a16:creationId xmlns:a16="http://schemas.microsoft.com/office/drawing/2014/main" id="{00000000-0008-0000-0000-00001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39" name="Immagine 8938" descr="http://demaco.consob/ArchiflowWeb/images/indicator.gif">
          <a:extLst>
            <a:ext uri="{FF2B5EF4-FFF2-40B4-BE49-F238E27FC236}">
              <a16:creationId xmlns:a16="http://schemas.microsoft.com/office/drawing/2014/main" id="{00000000-0008-0000-0000-00001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40" name="Immagine 8939" descr="http://demaco.consob/ArchiflowWeb/images/indicator.gif">
          <a:extLst>
            <a:ext uri="{FF2B5EF4-FFF2-40B4-BE49-F238E27FC236}">
              <a16:creationId xmlns:a16="http://schemas.microsoft.com/office/drawing/2014/main" id="{00000000-0008-0000-0000-00001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41" name="Immagine 8940" descr="http://demaco.consob/ArchiflowWeb/images/indicator.gif">
          <a:extLst>
            <a:ext uri="{FF2B5EF4-FFF2-40B4-BE49-F238E27FC236}">
              <a16:creationId xmlns:a16="http://schemas.microsoft.com/office/drawing/2014/main" id="{00000000-0008-0000-0000-00001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42" name="Immagine 8941" descr="http://demaco.consob/ArchiflowWeb/images/indicator.gif">
          <a:extLst>
            <a:ext uri="{FF2B5EF4-FFF2-40B4-BE49-F238E27FC236}">
              <a16:creationId xmlns:a16="http://schemas.microsoft.com/office/drawing/2014/main" id="{00000000-0008-0000-0000-00001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43" name="Immagine 8942" descr="http://demaco.consob/ArchiflowWeb/images/indicator.gif">
          <a:extLst>
            <a:ext uri="{FF2B5EF4-FFF2-40B4-BE49-F238E27FC236}">
              <a16:creationId xmlns:a16="http://schemas.microsoft.com/office/drawing/2014/main" id="{00000000-0008-0000-0000-00001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44" name="Immagine 8943" descr="http://demaco.consob/ArchiflowWeb/images/indicator.gif">
          <a:extLst>
            <a:ext uri="{FF2B5EF4-FFF2-40B4-BE49-F238E27FC236}">
              <a16:creationId xmlns:a16="http://schemas.microsoft.com/office/drawing/2014/main" id="{00000000-0008-0000-0000-00001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45" name="Immagine 8944" descr="http://demaco.consob/ArchiflowWeb/images/indicator.gif">
          <a:extLst>
            <a:ext uri="{FF2B5EF4-FFF2-40B4-BE49-F238E27FC236}">
              <a16:creationId xmlns:a16="http://schemas.microsoft.com/office/drawing/2014/main" id="{00000000-0008-0000-0000-00001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46" name="Immagine 8945" descr="http://demaco.consob/ArchiflowWeb/images/indicator.gif">
          <a:extLst>
            <a:ext uri="{FF2B5EF4-FFF2-40B4-BE49-F238E27FC236}">
              <a16:creationId xmlns:a16="http://schemas.microsoft.com/office/drawing/2014/main" id="{00000000-0008-0000-0000-00002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47" name="Immagine 8946" descr="http://demaco.consob/ArchiflowWeb/images/indicator.gif">
          <a:extLst>
            <a:ext uri="{FF2B5EF4-FFF2-40B4-BE49-F238E27FC236}">
              <a16:creationId xmlns:a16="http://schemas.microsoft.com/office/drawing/2014/main" id="{00000000-0008-0000-0000-00002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48" name="Immagine 8947" descr="http://demaco.consob/ArchiflowWeb/images/indicator.gif">
          <a:extLst>
            <a:ext uri="{FF2B5EF4-FFF2-40B4-BE49-F238E27FC236}">
              <a16:creationId xmlns:a16="http://schemas.microsoft.com/office/drawing/2014/main" id="{00000000-0008-0000-0000-00002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49" name="Immagine 8948" descr="http://demaco.consob/ArchiflowWeb/images/indicator.gif">
          <a:extLst>
            <a:ext uri="{FF2B5EF4-FFF2-40B4-BE49-F238E27FC236}">
              <a16:creationId xmlns:a16="http://schemas.microsoft.com/office/drawing/2014/main" id="{00000000-0008-0000-0000-00002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50" name="Immagine 8949" descr="http://demaco.consob/ArchiflowWeb/images/indicator.gif">
          <a:extLst>
            <a:ext uri="{FF2B5EF4-FFF2-40B4-BE49-F238E27FC236}">
              <a16:creationId xmlns:a16="http://schemas.microsoft.com/office/drawing/2014/main" id="{00000000-0008-0000-0000-00002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51" name="Immagine 8950" descr="http://demaco.consob/ArchiflowWeb/images/indicator.gif">
          <a:extLst>
            <a:ext uri="{FF2B5EF4-FFF2-40B4-BE49-F238E27FC236}">
              <a16:creationId xmlns:a16="http://schemas.microsoft.com/office/drawing/2014/main" id="{00000000-0008-0000-0000-00002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52" name="Immagine 8951" descr="http://demaco.consob/ArchiflowWeb/images/indicator.gif">
          <a:extLst>
            <a:ext uri="{FF2B5EF4-FFF2-40B4-BE49-F238E27FC236}">
              <a16:creationId xmlns:a16="http://schemas.microsoft.com/office/drawing/2014/main" id="{00000000-0008-0000-0000-00002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53" name="Immagine 8952" descr="http://demaco.consob/ArchiflowWeb/images/indicator.gif">
          <a:extLst>
            <a:ext uri="{FF2B5EF4-FFF2-40B4-BE49-F238E27FC236}">
              <a16:creationId xmlns:a16="http://schemas.microsoft.com/office/drawing/2014/main" id="{00000000-0008-0000-0000-00002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54" name="Immagine 8953" descr="http://demaco.consob/ArchiflowWeb/images/indicator.gif">
          <a:extLst>
            <a:ext uri="{FF2B5EF4-FFF2-40B4-BE49-F238E27FC236}">
              <a16:creationId xmlns:a16="http://schemas.microsoft.com/office/drawing/2014/main" id="{00000000-0008-0000-0000-00002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55" name="Immagine 8954" descr="http://demaco.consob/ArchiflowWeb/images/indicator.gif">
          <a:extLst>
            <a:ext uri="{FF2B5EF4-FFF2-40B4-BE49-F238E27FC236}">
              <a16:creationId xmlns:a16="http://schemas.microsoft.com/office/drawing/2014/main" id="{00000000-0008-0000-0000-00002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56" name="Immagine 8955" descr="http://demaco.consob/ArchiflowWeb/images/indicator.gif">
          <a:extLst>
            <a:ext uri="{FF2B5EF4-FFF2-40B4-BE49-F238E27FC236}">
              <a16:creationId xmlns:a16="http://schemas.microsoft.com/office/drawing/2014/main" id="{00000000-0008-0000-0000-00002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57" name="Immagine 8956" descr="http://demaco.consob/ArchiflowWeb/images/indicator.gif">
          <a:extLst>
            <a:ext uri="{FF2B5EF4-FFF2-40B4-BE49-F238E27FC236}">
              <a16:creationId xmlns:a16="http://schemas.microsoft.com/office/drawing/2014/main" id="{00000000-0008-0000-0000-00002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58" name="Immagine 8957" descr="http://demaco.consob/ArchiflowWeb/images/indicator.gif">
          <a:extLst>
            <a:ext uri="{FF2B5EF4-FFF2-40B4-BE49-F238E27FC236}">
              <a16:creationId xmlns:a16="http://schemas.microsoft.com/office/drawing/2014/main" id="{00000000-0008-0000-0000-00002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59" name="Immagine 8958" descr="http://demaco.consob/ArchiflowWeb/images/indicator.gif">
          <a:extLst>
            <a:ext uri="{FF2B5EF4-FFF2-40B4-BE49-F238E27FC236}">
              <a16:creationId xmlns:a16="http://schemas.microsoft.com/office/drawing/2014/main" id="{00000000-0008-0000-0000-00002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60" name="Immagine 8959" descr="http://demaco.consob/ArchiflowWeb/images/indicator.gif">
          <a:extLst>
            <a:ext uri="{FF2B5EF4-FFF2-40B4-BE49-F238E27FC236}">
              <a16:creationId xmlns:a16="http://schemas.microsoft.com/office/drawing/2014/main" id="{00000000-0008-0000-0000-00002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61" name="Immagine 8960" descr="http://demaco.consob/ArchiflowWeb/images/indicator.gif">
          <a:extLst>
            <a:ext uri="{FF2B5EF4-FFF2-40B4-BE49-F238E27FC236}">
              <a16:creationId xmlns:a16="http://schemas.microsoft.com/office/drawing/2014/main" id="{00000000-0008-0000-0000-00002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62" name="Immagine 8961" descr="http://demaco.consob/ArchiflowWeb/images/indicator.gif">
          <a:extLst>
            <a:ext uri="{FF2B5EF4-FFF2-40B4-BE49-F238E27FC236}">
              <a16:creationId xmlns:a16="http://schemas.microsoft.com/office/drawing/2014/main" id="{00000000-0008-0000-0000-00003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63" name="Immagine 8962" descr="http://demaco.consob/ArchiflowWeb/images/indicator.gif">
          <a:extLst>
            <a:ext uri="{FF2B5EF4-FFF2-40B4-BE49-F238E27FC236}">
              <a16:creationId xmlns:a16="http://schemas.microsoft.com/office/drawing/2014/main" id="{00000000-0008-0000-0000-00003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64" name="Immagine 8963" descr="http://demaco.consob/ArchiflowWeb/images/indicator.gif">
          <a:extLst>
            <a:ext uri="{FF2B5EF4-FFF2-40B4-BE49-F238E27FC236}">
              <a16:creationId xmlns:a16="http://schemas.microsoft.com/office/drawing/2014/main" id="{00000000-0008-0000-0000-00003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65" name="Immagine 8964" descr="http://demaco.consob/ArchiflowWeb/images/indicator.gif">
          <a:extLst>
            <a:ext uri="{FF2B5EF4-FFF2-40B4-BE49-F238E27FC236}">
              <a16:creationId xmlns:a16="http://schemas.microsoft.com/office/drawing/2014/main" id="{00000000-0008-0000-0000-00003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66" name="Immagine 8965" descr="http://demaco.consob/ArchiflowWeb/images/indicator.gif">
          <a:extLst>
            <a:ext uri="{FF2B5EF4-FFF2-40B4-BE49-F238E27FC236}">
              <a16:creationId xmlns:a16="http://schemas.microsoft.com/office/drawing/2014/main" id="{00000000-0008-0000-0000-00003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67" name="Immagine 8966" descr="http://demaco.consob/ArchiflowWeb/images/indicator.gif">
          <a:extLst>
            <a:ext uri="{FF2B5EF4-FFF2-40B4-BE49-F238E27FC236}">
              <a16:creationId xmlns:a16="http://schemas.microsoft.com/office/drawing/2014/main" id="{00000000-0008-0000-0000-00003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68" name="Immagine 8967" descr="http://demaco.consob/ArchiflowWeb/images/indicator.gif">
          <a:extLst>
            <a:ext uri="{FF2B5EF4-FFF2-40B4-BE49-F238E27FC236}">
              <a16:creationId xmlns:a16="http://schemas.microsoft.com/office/drawing/2014/main" id="{00000000-0008-0000-0000-00003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69" name="Immagine 8968" descr="http://demaco.consob/ArchiflowWeb/images/indicator.gif">
          <a:extLst>
            <a:ext uri="{FF2B5EF4-FFF2-40B4-BE49-F238E27FC236}">
              <a16:creationId xmlns:a16="http://schemas.microsoft.com/office/drawing/2014/main" id="{00000000-0008-0000-0000-00003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70" name="Immagine 8969" descr="http://demaco.consob/ArchiflowWeb/images/indicator.gif">
          <a:extLst>
            <a:ext uri="{FF2B5EF4-FFF2-40B4-BE49-F238E27FC236}">
              <a16:creationId xmlns:a16="http://schemas.microsoft.com/office/drawing/2014/main" id="{00000000-0008-0000-0000-00003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71" name="Immagine 8970" descr="http://demaco.consob/ArchiflowWeb/images/indicator.gif">
          <a:extLst>
            <a:ext uri="{FF2B5EF4-FFF2-40B4-BE49-F238E27FC236}">
              <a16:creationId xmlns:a16="http://schemas.microsoft.com/office/drawing/2014/main" id="{00000000-0008-0000-0000-00003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72" name="Immagine 8971" descr="http://demaco.consob/ArchiflowWeb/images/indicator.gif">
          <a:extLst>
            <a:ext uri="{FF2B5EF4-FFF2-40B4-BE49-F238E27FC236}">
              <a16:creationId xmlns:a16="http://schemas.microsoft.com/office/drawing/2014/main" id="{00000000-0008-0000-0000-00003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73" name="Immagine 8972" descr="http://demaco.consob/ArchiflowWeb/images/indicator.gif">
          <a:extLst>
            <a:ext uri="{FF2B5EF4-FFF2-40B4-BE49-F238E27FC236}">
              <a16:creationId xmlns:a16="http://schemas.microsoft.com/office/drawing/2014/main" id="{00000000-0008-0000-0000-00003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74" name="Immagine 8973" descr="http://demaco.consob/ArchiflowWeb/images/indicator.gif">
          <a:extLst>
            <a:ext uri="{FF2B5EF4-FFF2-40B4-BE49-F238E27FC236}">
              <a16:creationId xmlns:a16="http://schemas.microsoft.com/office/drawing/2014/main" id="{00000000-0008-0000-0000-00003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75" name="Immagine 8974" descr="http://demaco.consob/ArchiflowWeb/images/indicator.gif">
          <a:extLst>
            <a:ext uri="{FF2B5EF4-FFF2-40B4-BE49-F238E27FC236}">
              <a16:creationId xmlns:a16="http://schemas.microsoft.com/office/drawing/2014/main" id="{00000000-0008-0000-0000-00003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76" name="Immagine 8975" descr="http://demaco.consob/ArchiflowWeb/images/indicator.gif">
          <a:extLst>
            <a:ext uri="{FF2B5EF4-FFF2-40B4-BE49-F238E27FC236}">
              <a16:creationId xmlns:a16="http://schemas.microsoft.com/office/drawing/2014/main" id="{00000000-0008-0000-0000-00003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77" name="Immagine 8976" descr="http://demaco.consob/ArchiflowWeb/images/indicator.gif">
          <a:extLst>
            <a:ext uri="{FF2B5EF4-FFF2-40B4-BE49-F238E27FC236}">
              <a16:creationId xmlns:a16="http://schemas.microsoft.com/office/drawing/2014/main" id="{00000000-0008-0000-0000-00003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78" name="Immagine 8977" descr="http://demaco.consob/ArchiflowWeb/images/indicator.gif">
          <a:extLst>
            <a:ext uri="{FF2B5EF4-FFF2-40B4-BE49-F238E27FC236}">
              <a16:creationId xmlns:a16="http://schemas.microsoft.com/office/drawing/2014/main" id="{00000000-0008-0000-0000-00004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79" name="Immagine 8978" descr="http://demaco.consob/ArchiflowWeb/images/indicator.gif">
          <a:extLst>
            <a:ext uri="{FF2B5EF4-FFF2-40B4-BE49-F238E27FC236}">
              <a16:creationId xmlns:a16="http://schemas.microsoft.com/office/drawing/2014/main" id="{00000000-0008-0000-0000-00004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80" name="Immagine 8979" descr="http://demaco.consob/ArchiflowWeb/images/indicator.gif">
          <a:extLst>
            <a:ext uri="{FF2B5EF4-FFF2-40B4-BE49-F238E27FC236}">
              <a16:creationId xmlns:a16="http://schemas.microsoft.com/office/drawing/2014/main" id="{00000000-0008-0000-0000-00004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81" name="Immagine 8980" descr="http://demaco.consob/ArchiflowWeb/images/indicator.gif">
          <a:extLst>
            <a:ext uri="{FF2B5EF4-FFF2-40B4-BE49-F238E27FC236}">
              <a16:creationId xmlns:a16="http://schemas.microsoft.com/office/drawing/2014/main" id="{00000000-0008-0000-0000-00004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82" name="Immagine 8981" descr="http://demaco.consob/ArchiflowWeb/images/indicator.gif">
          <a:extLst>
            <a:ext uri="{FF2B5EF4-FFF2-40B4-BE49-F238E27FC236}">
              <a16:creationId xmlns:a16="http://schemas.microsoft.com/office/drawing/2014/main" id="{00000000-0008-0000-0000-00004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83" name="Immagine 8982" descr="http://demaco.consob/ArchiflowWeb/images/indicator.gif">
          <a:extLst>
            <a:ext uri="{FF2B5EF4-FFF2-40B4-BE49-F238E27FC236}">
              <a16:creationId xmlns:a16="http://schemas.microsoft.com/office/drawing/2014/main" id="{00000000-0008-0000-0000-00004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84" name="Immagine 8983" descr="http://demaco.consob/ArchiflowWeb/images/indicator.gif">
          <a:extLst>
            <a:ext uri="{FF2B5EF4-FFF2-40B4-BE49-F238E27FC236}">
              <a16:creationId xmlns:a16="http://schemas.microsoft.com/office/drawing/2014/main" id="{00000000-0008-0000-0000-00004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85" name="Immagine 8984" descr="http://demaco.consob/ArchiflowWeb/images/indicator.gif">
          <a:extLst>
            <a:ext uri="{FF2B5EF4-FFF2-40B4-BE49-F238E27FC236}">
              <a16:creationId xmlns:a16="http://schemas.microsoft.com/office/drawing/2014/main" id="{00000000-0008-0000-0000-00004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86" name="Immagine 8985" descr="http://demaco.consob/ArchiflowWeb/images/indicator.gif">
          <a:extLst>
            <a:ext uri="{FF2B5EF4-FFF2-40B4-BE49-F238E27FC236}">
              <a16:creationId xmlns:a16="http://schemas.microsoft.com/office/drawing/2014/main" id="{00000000-0008-0000-0000-00004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87" name="Immagine 8986" descr="http://demaco.consob/ArchiflowWeb/images/indicator.gif">
          <a:extLst>
            <a:ext uri="{FF2B5EF4-FFF2-40B4-BE49-F238E27FC236}">
              <a16:creationId xmlns:a16="http://schemas.microsoft.com/office/drawing/2014/main" id="{00000000-0008-0000-0000-00004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88" name="Immagine 8987" descr="http://demaco.consob/ArchiflowWeb/images/indicator.gif">
          <a:extLst>
            <a:ext uri="{FF2B5EF4-FFF2-40B4-BE49-F238E27FC236}">
              <a16:creationId xmlns:a16="http://schemas.microsoft.com/office/drawing/2014/main" id="{00000000-0008-0000-0000-00004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89" name="Immagine 8988" descr="http://demaco.consob/ArchiflowWeb/images/indicator.gif">
          <a:extLst>
            <a:ext uri="{FF2B5EF4-FFF2-40B4-BE49-F238E27FC236}">
              <a16:creationId xmlns:a16="http://schemas.microsoft.com/office/drawing/2014/main" id="{00000000-0008-0000-0000-00004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90" name="Immagine 8989" descr="http://demaco.consob/ArchiflowWeb/images/indicator.gif">
          <a:extLst>
            <a:ext uri="{FF2B5EF4-FFF2-40B4-BE49-F238E27FC236}">
              <a16:creationId xmlns:a16="http://schemas.microsoft.com/office/drawing/2014/main" id="{00000000-0008-0000-0000-00004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91" name="Immagine 8990" descr="http://demaco.consob/ArchiflowWeb/images/indicator.gif">
          <a:extLst>
            <a:ext uri="{FF2B5EF4-FFF2-40B4-BE49-F238E27FC236}">
              <a16:creationId xmlns:a16="http://schemas.microsoft.com/office/drawing/2014/main" id="{00000000-0008-0000-0000-00004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92" name="Immagine 8991" descr="http://demaco.consob/ArchiflowWeb/images/indicator.gif">
          <a:extLst>
            <a:ext uri="{FF2B5EF4-FFF2-40B4-BE49-F238E27FC236}">
              <a16:creationId xmlns:a16="http://schemas.microsoft.com/office/drawing/2014/main" id="{00000000-0008-0000-0000-00004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93" name="Immagine 8992" descr="http://demaco.consob/ArchiflowWeb/images/indicator.gif">
          <a:extLst>
            <a:ext uri="{FF2B5EF4-FFF2-40B4-BE49-F238E27FC236}">
              <a16:creationId xmlns:a16="http://schemas.microsoft.com/office/drawing/2014/main" id="{00000000-0008-0000-0000-00004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94" name="Immagine 8993" descr="http://demaco.consob/ArchiflowWeb/images/indicator.gif">
          <a:extLst>
            <a:ext uri="{FF2B5EF4-FFF2-40B4-BE49-F238E27FC236}">
              <a16:creationId xmlns:a16="http://schemas.microsoft.com/office/drawing/2014/main" id="{00000000-0008-0000-0000-00005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509</xdr:row>
      <xdr:rowOff>0</xdr:rowOff>
    </xdr:from>
    <xdr:to>
      <xdr:col>11</xdr:col>
      <xdr:colOff>152400</xdr:colOff>
      <xdr:row>509</xdr:row>
      <xdr:rowOff>152400</xdr:rowOff>
    </xdr:to>
    <xdr:pic>
      <xdr:nvPicPr>
        <xdr:cNvPr id="8995" name="Immagine 8994" descr="http://demaco.consob/ArchiflowWeb/images/indicator.gif">
          <a:extLst>
            <a:ext uri="{FF2B5EF4-FFF2-40B4-BE49-F238E27FC236}">
              <a16:creationId xmlns:a16="http://schemas.microsoft.com/office/drawing/2014/main" id="{00000000-0008-0000-0000-000051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509</xdr:row>
      <xdr:rowOff>0</xdr:rowOff>
    </xdr:from>
    <xdr:ext cx="152400" cy="152400"/>
    <xdr:pic>
      <xdr:nvPicPr>
        <xdr:cNvPr id="8996" name="Immagine 8995" descr="http://demaco.consob/ArchiflowWeb/images/indicator.gif">
          <a:extLst>
            <a:ext uri="{FF2B5EF4-FFF2-40B4-BE49-F238E27FC236}">
              <a16:creationId xmlns:a16="http://schemas.microsoft.com/office/drawing/2014/main" id="{00000000-0008-0000-0000-000052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97" name="Immagine 8996" descr="http://demaco.consob/ArchiflowWeb/images/indicator.gif">
          <a:extLst>
            <a:ext uri="{FF2B5EF4-FFF2-40B4-BE49-F238E27FC236}">
              <a16:creationId xmlns:a16="http://schemas.microsoft.com/office/drawing/2014/main" id="{00000000-0008-0000-0000-000053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8998" name="Immagine 8997" descr="http://demaco.consob/ArchiflowWeb/images/indicator.gif">
          <a:extLst>
            <a:ext uri="{FF2B5EF4-FFF2-40B4-BE49-F238E27FC236}">
              <a16:creationId xmlns:a16="http://schemas.microsoft.com/office/drawing/2014/main" id="{00000000-0008-0000-0000-000054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8999" name="Immagine 8998" descr="http://demaco.consob/ArchiflowWeb/images/indicator.gif">
          <a:extLst>
            <a:ext uri="{FF2B5EF4-FFF2-40B4-BE49-F238E27FC236}">
              <a16:creationId xmlns:a16="http://schemas.microsoft.com/office/drawing/2014/main" id="{00000000-0008-0000-0000-000055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0" name="Immagine 8999" descr="http://demaco.consob/ArchiflowWeb/images/indicator.gif">
          <a:extLst>
            <a:ext uri="{FF2B5EF4-FFF2-40B4-BE49-F238E27FC236}">
              <a16:creationId xmlns:a16="http://schemas.microsoft.com/office/drawing/2014/main" id="{00000000-0008-0000-0000-00005607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1" name="Immagine 9000" descr="http://demaco.consob/ArchiflowWeb/images/indicator.gif">
          <a:extLst>
            <a:ext uri="{FF2B5EF4-FFF2-40B4-BE49-F238E27FC236}">
              <a16:creationId xmlns:a16="http://schemas.microsoft.com/office/drawing/2014/main" id="{00000000-0008-0000-0000-00005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2" name="Immagine 9001" descr="http://demaco.consob/ArchiflowWeb/images/indicator.gif">
          <a:extLst>
            <a:ext uri="{FF2B5EF4-FFF2-40B4-BE49-F238E27FC236}">
              <a16:creationId xmlns:a16="http://schemas.microsoft.com/office/drawing/2014/main" id="{00000000-0008-0000-0000-00005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3" name="Immagine 9002" descr="http://demaco.consob/ArchiflowWeb/images/indicator.gif">
          <a:extLst>
            <a:ext uri="{FF2B5EF4-FFF2-40B4-BE49-F238E27FC236}">
              <a16:creationId xmlns:a16="http://schemas.microsoft.com/office/drawing/2014/main" id="{00000000-0008-0000-0000-00005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4" name="Immagine 9003" descr="http://demaco.consob/ArchiflowWeb/images/indicator.gif">
          <a:extLst>
            <a:ext uri="{FF2B5EF4-FFF2-40B4-BE49-F238E27FC236}">
              <a16:creationId xmlns:a16="http://schemas.microsoft.com/office/drawing/2014/main" id="{00000000-0008-0000-0000-00005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5" name="Immagine 9004" descr="http://demaco.consob/ArchiflowWeb/images/indicator.gif">
          <a:extLst>
            <a:ext uri="{FF2B5EF4-FFF2-40B4-BE49-F238E27FC236}">
              <a16:creationId xmlns:a16="http://schemas.microsoft.com/office/drawing/2014/main" id="{00000000-0008-0000-0000-00005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6" name="Immagine 9005" descr="http://demaco.consob/ArchiflowWeb/images/indicator.gif">
          <a:extLst>
            <a:ext uri="{FF2B5EF4-FFF2-40B4-BE49-F238E27FC236}">
              <a16:creationId xmlns:a16="http://schemas.microsoft.com/office/drawing/2014/main" id="{00000000-0008-0000-0000-00005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7" name="Immagine 9006" descr="http://demaco.consob/ArchiflowWeb/images/indicator.gif">
          <a:extLst>
            <a:ext uri="{FF2B5EF4-FFF2-40B4-BE49-F238E27FC236}">
              <a16:creationId xmlns:a16="http://schemas.microsoft.com/office/drawing/2014/main" id="{00000000-0008-0000-0000-00005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8" name="Immagine 9007" descr="http://demaco.consob/ArchiflowWeb/images/indicator.gif">
          <a:extLst>
            <a:ext uri="{FF2B5EF4-FFF2-40B4-BE49-F238E27FC236}">
              <a16:creationId xmlns:a16="http://schemas.microsoft.com/office/drawing/2014/main" id="{00000000-0008-0000-0000-00005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09" name="Immagine 9008" descr="http://demaco.consob/ArchiflowWeb/images/indicator.gif">
          <a:extLst>
            <a:ext uri="{FF2B5EF4-FFF2-40B4-BE49-F238E27FC236}">
              <a16:creationId xmlns:a16="http://schemas.microsoft.com/office/drawing/2014/main" id="{00000000-0008-0000-0000-00005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0" name="Immagine 9009" descr="http://demaco.consob/ArchiflowWeb/images/indicator.gif">
          <a:extLst>
            <a:ext uri="{FF2B5EF4-FFF2-40B4-BE49-F238E27FC236}">
              <a16:creationId xmlns:a16="http://schemas.microsoft.com/office/drawing/2014/main" id="{00000000-0008-0000-0000-00006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1" name="Immagine 9010" descr="http://demaco.consob/ArchiflowWeb/images/indicator.gif">
          <a:extLst>
            <a:ext uri="{FF2B5EF4-FFF2-40B4-BE49-F238E27FC236}">
              <a16:creationId xmlns:a16="http://schemas.microsoft.com/office/drawing/2014/main" id="{00000000-0008-0000-0000-00006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2" name="Immagine 9011" descr="http://demaco.consob/ArchiflowWeb/images/indicator.gif">
          <a:extLst>
            <a:ext uri="{FF2B5EF4-FFF2-40B4-BE49-F238E27FC236}">
              <a16:creationId xmlns:a16="http://schemas.microsoft.com/office/drawing/2014/main" id="{00000000-0008-0000-0000-00006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3" name="Immagine 9012" descr="http://demaco.consob/ArchiflowWeb/images/indicator.gif">
          <a:extLst>
            <a:ext uri="{FF2B5EF4-FFF2-40B4-BE49-F238E27FC236}">
              <a16:creationId xmlns:a16="http://schemas.microsoft.com/office/drawing/2014/main" id="{00000000-0008-0000-0000-00006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4" name="Immagine 9013" descr="http://demaco.consob/ArchiflowWeb/images/indicator.gif">
          <a:extLst>
            <a:ext uri="{FF2B5EF4-FFF2-40B4-BE49-F238E27FC236}">
              <a16:creationId xmlns:a16="http://schemas.microsoft.com/office/drawing/2014/main" id="{00000000-0008-0000-0000-00006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5" name="Immagine 9014" descr="http://demaco.consob/ArchiflowWeb/images/indicator.gif">
          <a:extLst>
            <a:ext uri="{FF2B5EF4-FFF2-40B4-BE49-F238E27FC236}">
              <a16:creationId xmlns:a16="http://schemas.microsoft.com/office/drawing/2014/main" id="{00000000-0008-0000-0000-00006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6" name="Immagine 9015" descr="http://demaco.consob/ArchiflowWeb/images/indicator.gif">
          <a:extLst>
            <a:ext uri="{FF2B5EF4-FFF2-40B4-BE49-F238E27FC236}">
              <a16:creationId xmlns:a16="http://schemas.microsoft.com/office/drawing/2014/main" id="{00000000-0008-0000-0000-00006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7" name="Immagine 9016" descr="http://demaco.consob/ArchiflowWeb/images/indicator.gif">
          <a:extLst>
            <a:ext uri="{FF2B5EF4-FFF2-40B4-BE49-F238E27FC236}">
              <a16:creationId xmlns:a16="http://schemas.microsoft.com/office/drawing/2014/main" id="{00000000-0008-0000-0000-00006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8" name="Immagine 9017" descr="http://demaco.consob/ArchiflowWeb/images/indicator.gif">
          <a:extLst>
            <a:ext uri="{FF2B5EF4-FFF2-40B4-BE49-F238E27FC236}">
              <a16:creationId xmlns:a16="http://schemas.microsoft.com/office/drawing/2014/main" id="{00000000-0008-0000-0000-00006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19" name="Immagine 9018" descr="http://demaco.consob/ArchiflowWeb/images/indicator.gif">
          <a:extLst>
            <a:ext uri="{FF2B5EF4-FFF2-40B4-BE49-F238E27FC236}">
              <a16:creationId xmlns:a16="http://schemas.microsoft.com/office/drawing/2014/main" id="{00000000-0008-0000-0000-00006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0" name="Immagine 9019" descr="http://demaco.consob/ArchiflowWeb/images/indicator.gif">
          <a:extLst>
            <a:ext uri="{FF2B5EF4-FFF2-40B4-BE49-F238E27FC236}">
              <a16:creationId xmlns:a16="http://schemas.microsoft.com/office/drawing/2014/main" id="{00000000-0008-0000-0000-00006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1" name="Immagine 9020" descr="http://demaco.consob/ArchiflowWeb/images/indicator.gif">
          <a:extLst>
            <a:ext uri="{FF2B5EF4-FFF2-40B4-BE49-F238E27FC236}">
              <a16:creationId xmlns:a16="http://schemas.microsoft.com/office/drawing/2014/main" id="{00000000-0008-0000-0000-00006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2" name="Immagine 9021" descr="http://demaco.consob/ArchiflowWeb/images/indicator.gif">
          <a:extLst>
            <a:ext uri="{FF2B5EF4-FFF2-40B4-BE49-F238E27FC236}">
              <a16:creationId xmlns:a16="http://schemas.microsoft.com/office/drawing/2014/main" id="{00000000-0008-0000-0000-00006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3" name="Immagine 9022" descr="http://demaco.consob/ArchiflowWeb/images/indicator.gif">
          <a:extLst>
            <a:ext uri="{FF2B5EF4-FFF2-40B4-BE49-F238E27FC236}">
              <a16:creationId xmlns:a16="http://schemas.microsoft.com/office/drawing/2014/main" id="{00000000-0008-0000-0000-00006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4" name="Immagine 9023" descr="http://demaco.consob/ArchiflowWeb/images/indicator.gif">
          <a:extLst>
            <a:ext uri="{FF2B5EF4-FFF2-40B4-BE49-F238E27FC236}">
              <a16:creationId xmlns:a16="http://schemas.microsoft.com/office/drawing/2014/main" id="{00000000-0008-0000-0000-00006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5" name="Immagine 9024" descr="http://demaco.consob/ArchiflowWeb/images/indicator.gif">
          <a:extLst>
            <a:ext uri="{FF2B5EF4-FFF2-40B4-BE49-F238E27FC236}">
              <a16:creationId xmlns:a16="http://schemas.microsoft.com/office/drawing/2014/main" id="{00000000-0008-0000-0000-00006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6" name="Immagine 9025" descr="http://demaco.consob/ArchiflowWeb/images/indicator.gif">
          <a:extLst>
            <a:ext uri="{FF2B5EF4-FFF2-40B4-BE49-F238E27FC236}">
              <a16:creationId xmlns:a16="http://schemas.microsoft.com/office/drawing/2014/main" id="{00000000-0008-0000-0000-00007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7" name="Immagine 9026" descr="http://demaco.consob/ArchiflowWeb/images/indicator.gif">
          <a:extLst>
            <a:ext uri="{FF2B5EF4-FFF2-40B4-BE49-F238E27FC236}">
              <a16:creationId xmlns:a16="http://schemas.microsoft.com/office/drawing/2014/main" id="{00000000-0008-0000-0000-00007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8" name="Immagine 9027" descr="http://demaco.consob/ArchiflowWeb/images/indicator.gif">
          <a:extLst>
            <a:ext uri="{FF2B5EF4-FFF2-40B4-BE49-F238E27FC236}">
              <a16:creationId xmlns:a16="http://schemas.microsoft.com/office/drawing/2014/main" id="{00000000-0008-0000-0000-00007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29" name="Immagine 9028" descr="http://demaco.consob/ArchiflowWeb/images/indicator.gif">
          <a:extLst>
            <a:ext uri="{FF2B5EF4-FFF2-40B4-BE49-F238E27FC236}">
              <a16:creationId xmlns:a16="http://schemas.microsoft.com/office/drawing/2014/main" id="{00000000-0008-0000-0000-00007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0" name="Immagine 9029" descr="http://demaco.consob/ArchiflowWeb/images/indicator.gif">
          <a:extLst>
            <a:ext uri="{FF2B5EF4-FFF2-40B4-BE49-F238E27FC236}">
              <a16:creationId xmlns:a16="http://schemas.microsoft.com/office/drawing/2014/main" id="{00000000-0008-0000-0000-00007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1" name="Immagine 9030" descr="http://demaco.consob/ArchiflowWeb/images/indicator.gif">
          <a:extLst>
            <a:ext uri="{FF2B5EF4-FFF2-40B4-BE49-F238E27FC236}">
              <a16:creationId xmlns:a16="http://schemas.microsoft.com/office/drawing/2014/main" id="{00000000-0008-0000-0000-00007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2" name="Immagine 9031" descr="http://demaco.consob/ArchiflowWeb/images/indicator.gif">
          <a:extLst>
            <a:ext uri="{FF2B5EF4-FFF2-40B4-BE49-F238E27FC236}">
              <a16:creationId xmlns:a16="http://schemas.microsoft.com/office/drawing/2014/main" id="{00000000-0008-0000-0000-00007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3" name="Immagine 9032" descr="http://demaco.consob/ArchiflowWeb/images/indicator.gif">
          <a:extLst>
            <a:ext uri="{FF2B5EF4-FFF2-40B4-BE49-F238E27FC236}">
              <a16:creationId xmlns:a16="http://schemas.microsoft.com/office/drawing/2014/main" id="{00000000-0008-0000-0000-00007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4" name="Immagine 9033" descr="http://demaco.consob/ArchiflowWeb/images/indicator.gif">
          <a:extLst>
            <a:ext uri="{FF2B5EF4-FFF2-40B4-BE49-F238E27FC236}">
              <a16:creationId xmlns:a16="http://schemas.microsoft.com/office/drawing/2014/main" id="{00000000-0008-0000-0000-00007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5" name="Immagine 9034" descr="http://demaco.consob/ArchiflowWeb/images/indicator.gif">
          <a:extLst>
            <a:ext uri="{FF2B5EF4-FFF2-40B4-BE49-F238E27FC236}">
              <a16:creationId xmlns:a16="http://schemas.microsoft.com/office/drawing/2014/main" id="{00000000-0008-0000-0000-00007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6" name="Immagine 9035" descr="http://demaco.consob/ArchiflowWeb/images/indicator.gif">
          <a:extLst>
            <a:ext uri="{FF2B5EF4-FFF2-40B4-BE49-F238E27FC236}">
              <a16:creationId xmlns:a16="http://schemas.microsoft.com/office/drawing/2014/main" id="{00000000-0008-0000-0000-00007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7" name="Immagine 9036" descr="http://demaco.consob/ArchiflowWeb/images/indicator.gif">
          <a:extLst>
            <a:ext uri="{FF2B5EF4-FFF2-40B4-BE49-F238E27FC236}">
              <a16:creationId xmlns:a16="http://schemas.microsoft.com/office/drawing/2014/main" id="{00000000-0008-0000-0000-00007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8" name="Immagine 9037" descr="http://demaco.consob/ArchiflowWeb/images/indicator.gif">
          <a:extLst>
            <a:ext uri="{FF2B5EF4-FFF2-40B4-BE49-F238E27FC236}">
              <a16:creationId xmlns:a16="http://schemas.microsoft.com/office/drawing/2014/main" id="{00000000-0008-0000-0000-00007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39" name="Immagine 9038" descr="http://demaco.consob/ArchiflowWeb/images/indicator.gif">
          <a:extLst>
            <a:ext uri="{FF2B5EF4-FFF2-40B4-BE49-F238E27FC236}">
              <a16:creationId xmlns:a16="http://schemas.microsoft.com/office/drawing/2014/main" id="{00000000-0008-0000-0000-00007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0" name="Immagine 9039" descr="http://demaco.consob/ArchiflowWeb/images/indicator.gif">
          <a:extLst>
            <a:ext uri="{FF2B5EF4-FFF2-40B4-BE49-F238E27FC236}">
              <a16:creationId xmlns:a16="http://schemas.microsoft.com/office/drawing/2014/main" id="{00000000-0008-0000-0000-00007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1" name="Immagine 9040" descr="http://demaco.consob/ArchiflowWeb/images/indicator.gif">
          <a:extLst>
            <a:ext uri="{FF2B5EF4-FFF2-40B4-BE49-F238E27FC236}">
              <a16:creationId xmlns:a16="http://schemas.microsoft.com/office/drawing/2014/main" id="{00000000-0008-0000-0000-00007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2" name="Immagine 9041" descr="http://demaco.consob/ArchiflowWeb/images/indicator.gif">
          <a:extLst>
            <a:ext uri="{FF2B5EF4-FFF2-40B4-BE49-F238E27FC236}">
              <a16:creationId xmlns:a16="http://schemas.microsoft.com/office/drawing/2014/main" id="{00000000-0008-0000-0000-00008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3" name="Immagine 9042" descr="http://demaco.consob/ArchiflowWeb/images/indicator.gif">
          <a:extLst>
            <a:ext uri="{FF2B5EF4-FFF2-40B4-BE49-F238E27FC236}">
              <a16:creationId xmlns:a16="http://schemas.microsoft.com/office/drawing/2014/main" id="{00000000-0008-0000-0000-00008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4" name="Immagine 9043" descr="http://demaco.consob/ArchiflowWeb/images/indicator.gif">
          <a:extLst>
            <a:ext uri="{FF2B5EF4-FFF2-40B4-BE49-F238E27FC236}">
              <a16:creationId xmlns:a16="http://schemas.microsoft.com/office/drawing/2014/main" id="{00000000-0008-0000-0000-00008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5" name="Immagine 9044" descr="http://demaco.consob/ArchiflowWeb/images/indicator.gif">
          <a:extLst>
            <a:ext uri="{FF2B5EF4-FFF2-40B4-BE49-F238E27FC236}">
              <a16:creationId xmlns:a16="http://schemas.microsoft.com/office/drawing/2014/main" id="{00000000-0008-0000-0000-00008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6" name="Immagine 9045" descr="http://demaco.consob/ArchiflowWeb/images/indicator.gif">
          <a:extLst>
            <a:ext uri="{FF2B5EF4-FFF2-40B4-BE49-F238E27FC236}">
              <a16:creationId xmlns:a16="http://schemas.microsoft.com/office/drawing/2014/main" id="{00000000-0008-0000-0000-00008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7" name="Immagine 9046" descr="http://demaco.consob/ArchiflowWeb/images/indicator.gif">
          <a:extLst>
            <a:ext uri="{FF2B5EF4-FFF2-40B4-BE49-F238E27FC236}">
              <a16:creationId xmlns:a16="http://schemas.microsoft.com/office/drawing/2014/main" id="{00000000-0008-0000-0000-00008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8" name="Immagine 9047" descr="http://demaco.consob/ArchiflowWeb/images/indicator.gif">
          <a:extLst>
            <a:ext uri="{FF2B5EF4-FFF2-40B4-BE49-F238E27FC236}">
              <a16:creationId xmlns:a16="http://schemas.microsoft.com/office/drawing/2014/main" id="{00000000-0008-0000-0000-00008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49" name="Immagine 9048" descr="http://demaco.consob/ArchiflowWeb/images/indicator.gif">
          <a:extLst>
            <a:ext uri="{FF2B5EF4-FFF2-40B4-BE49-F238E27FC236}">
              <a16:creationId xmlns:a16="http://schemas.microsoft.com/office/drawing/2014/main" id="{00000000-0008-0000-0000-00008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0" name="Immagine 9049" descr="http://demaco.consob/ArchiflowWeb/images/indicator.gif">
          <a:extLst>
            <a:ext uri="{FF2B5EF4-FFF2-40B4-BE49-F238E27FC236}">
              <a16:creationId xmlns:a16="http://schemas.microsoft.com/office/drawing/2014/main" id="{00000000-0008-0000-0000-00008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1" name="Immagine 9050" descr="http://demaco.consob/ArchiflowWeb/images/indicator.gif">
          <a:extLst>
            <a:ext uri="{FF2B5EF4-FFF2-40B4-BE49-F238E27FC236}">
              <a16:creationId xmlns:a16="http://schemas.microsoft.com/office/drawing/2014/main" id="{00000000-0008-0000-0000-00008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2" name="Immagine 9051" descr="http://demaco.consob/ArchiflowWeb/images/indicator.gif">
          <a:extLst>
            <a:ext uri="{FF2B5EF4-FFF2-40B4-BE49-F238E27FC236}">
              <a16:creationId xmlns:a16="http://schemas.microsoft.com/office/drawing/2014/main" id="{00000000-0008-0000-0000-00008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3" name="Immagine 9052" descr="http://demaco.consob/ArchiflowWeb/images/indicator.gif">
          <a:extLst>
            <a:ext uri="{FF2B5EF4-FFF2-40B4-BE49-F238E27FC236}">
              <a16:creationId xmlns:a16="http://schemas.microsoft.com/office/drawing/2014/main" id="{00000000-0008-0000-0000-00008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4" name="Immagine 9053" descr="http://demaco.consob/ArchiflowWeb/images/indicator.gif">
          <a:extLst>
            <a:ext uri="{FF2B5EF4-FFF2-40B4-BE49-F238E27FC236}">
              <a16:creationId xmlns:a16="http://schemas.microsoft.com/office/drawing/2014/main" id="{00000000-0008-0000-0000-00008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5" name="Immagine 9054" descr="http://demaco.consob/ArchiflowWeb/images/indicator.gif">
          <a:extLst>
            <a:ext uri="{FF2B5EF4-FFF2-40B4-BE49-F238E27FC236}">
              <a16:creationId xmlns:a16="http://schemas.microsoft.com/office/drawing/2014/main" id="{00000000-0008-0000-0000-00008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6" name="Immagine 9055" descr="http://demaco.consob/ArchiflowWeb/images/indicator.gif">
          <a:extLst>
            <a:ext uri="{FF2B5EF4-FFF2-40B4-BE49-F238E27FC236}">
              <a16:creationId xmlns:a16="http://schemas.microsoft.com/office/drawing/2014/main" id="{00000000-0008-0000-0000-00008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7" name="Immagine 9056" descr="http://demaco.consob/ArchiflowWeb/images/indicator.gif">
          <a:extLst>
            <a:ext uri="{FF2B5EF4-FFF2-40B4-BE49-F238E27FC236}">
              <a16:creationId xmlns:a16="http://schemas.microsoft.com/office/drawing/2014/main" id="{00000000-0008-0000-0000-00008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8" name="Immagine 9057" descr="http://demaco.consob/ArchiflowWeb/images/indicator.gif">
          <a:extLst>
            <a:ext uri="{FF2B5EF4-FFF2-40B4-BE49-F238E27FC236}">
              <a16:creationId xmlns:a16="http://schemas.microsoft.com/office/drawing/2014/main" id="{00000000-0008-0000-0000-00009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59" name="Immagine 9058" descr="http://demaco.consob/ArchiflowWeb/images/indicator.gif">
          <a:extLst>
            <a:ext uri="{FF2B5EF4-FFF2-40B4-BE49-F238E27FC236}">
              <a16:creationId xmlns:a16="http://schemas.microsoft.com/office/drawing/2014/main" id="{00000000-0008-0000-0000-00009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0" name="Immagine 9059" descr="http://demaco.consob/ArchiflowWeb/images/indicator.gif">
          <a:extLst>
            <a:ext uri="{FF2B5EF4-FFF2-40B4-BE49-F238E27FC236}">
              <a16:creationId xmlns:a16="http://schemas.microsoft.com/office/drawing/2014/main" id="{00000000-0008-0000-0000-00009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1" name="Immagine 9060" descr="http://demaco.consob/ArchiflowWeb/images/indicator.gif">
          <a:extLst>
            <a:ext uri="{FF2B5EF4-FFF2-40B4-BE49-F238E27FC236}">
              <a16:creationId xmlns:a16="http://schemas.microsoft.com/office/drawing/2014/main" id="{00000000-0008-0000-0000-00009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2" name="Immagine 9061" descr="http://demaco.consob/ArchiflowWeb/images/indicator.gif">
          <a:extLst>
            <a:ext uri="{FF2B5EF4-FFF2-40B4-BE49-F238E27FC236}">
              <a16:creationId xmlns:a16="http://schemas.microsoft.com/office/drawing/2014/main" id="{00000000-0008-0000-0000-00009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3" name="Immagine 9062" descr="http://demaco.consob/ArchiflowWeb/images/indicator.gif">
          <a:extLst>
            <a:ext uri="{FF2B5EF4-FFF2-40B4-BE49-F238E27FC236}">
              <a16:creationId xmlns:a16="http://schemas.microsoft.com/office/drawing/2014/main" id="{00000000-0008-0000-0000-00009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4" name="Immagine 9063" descr="http://demaco.consob/ArchiflowWeb/images/indicator.gif">
          <a:extLst>
            <a:ext uri="{FF2B5EF4-FFF2-40B4-BE49-F238E27FC236}">
              <a16:creationId xmlns:a16="http://schemas.microsoft.com/office/drawing/2014/main" id="{00000000-0008-0000-0000-00009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5" name="Immagine 9064" descr="http://demaco.consob/ArchiflowWeb/images/indicator.gif">
          <a:extLst>
            <a:ext uri="{FF2B5EF4-FFF2-40B4-BE49-F238E27FC236}">
              <a16:creationId xmlns:a16="http://schemas.microsoft.com/office/drawing/2014/main" id="{00000000-0008-0000-0000-00009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6" name="Immagine 9065" descr="http://demaco.consob/ArchiflowWeb/images/indicator.gif">
          <a:extLst>
            <a:ext uri="{FF2B5EF4-FFF2-40B4-BE49-F238E27FC236}">
              <a16:creationId xmlns:a16="http://schemas.microsoft.com/office/drawing/2014/main" id="{00000000-0008-0000-0000-00009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7" name="Immagine 9066" descr="http://demaco.consob/ArchiflowWeb/images/indicator.gif">
          <a:extLst>
            <a:ext uri="{FF2B5EF4-FFF2-40B4-BE49-F238E27FC236}">
              <a16:creationId xmlns:a16="http://schemas.microsoft.com/office/drawing/2014/main" id="{00000000-0008-0000-0000-00009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8" name="Immagine 9067" descr="http://demaco.consob/ArchiflowWeb/images/indicator.gif">
          <a:extLst>
            <a:ext uri="{FF2B5EF4-FFF2-40B4-BE49-F238E27FC236}">
              <a16:creationId xmlns:a16="http://schemas.microsoft.com/office/drawing/2014/main" id="{00000000-0008-0000-0000-00009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69" name="Immagine 9068" descr="http://demaco.consob/ArchiflowWeb/images/indicator.gif">
          <a:extLst>
            <a:ext uri="{FF2B5EF4-FFF2-40B4-BE49-F238E27FC236}">
              <a16:creationId xmlns:a16="http://schemas.microsoft.com/office/drawing/2014/main" id="{00000000-0008-0000-0000-00009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0" name="Immagine 9069" descr="http://demaco.consob/ArchiflowWeb/images/indicator.gif">
          <a:extLst>
            <a:ext uri="{FF2B5EF4-FFF2-40B4-BE49-F238E27FC236}">
              <a16:creationId xmlns:a16="http://schemas.microsoft.com/office/drawing/2014/main" id="{00000000-0008-0000-0000-00009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1" name="Immagine 9070" descr="http://demaco.consob/ArchiflowWeb/images/indicator.gif">
          <a:extLst>
            <a:ext uri="{FF2B5EF4-FFF2-40B4-BE49-F238E27FC236}">
              <a16:creationId xmlns:a16="http://schemas.microsoft.com/office/drawing/2014/main" id="{00000000-0008-0000-0000-00009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2" name="Immagine 9071" descr="http://demaco.consob/ArchiflowWeb/images/indicator.gif">
          <a:extLst>
            <a:ext uri="{FF2B5EF4-FFF2-40B4-BE49-F238E27FC236}">
              <a16:creationId xmlns:a16="http://schemas.microsoft.com/office/drawing/2014/main" id="{00000000-0008-0000-0000-00009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3" name="Immagine 9072" descr="http://demaco.consob/ArchiflowWeb/images/indicator.gif">
          <a:extLst>
            <a:ext uri="{FF2B5EF4-FFF2-40B4-BE49-F238E27FC236}">
              <a16:creationId xmlns:a16="http://schemas.microsoft.com/office/drawing/2014/main" id="{00000000-0008-0000-0000-00009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4" name="Immagine 9073" descr="http://demaco.consob/ArchiflowWeb/images/indicator.gif">
          <a:extLst>
            <a:ext uri="{FF2B5EF4-FFF2-40B4-BE49-F238E27FC236}">
              <a16:creationId xmlns:a16="http://schemas.microsoft.com/office/drawing/2014/main" id="{00000000-0008-0000-0000-0000A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5" name="Immagine 9074" descr="http://demaco.consob/ArchiflowWeb/images/indicator.gif">
          <a:extLst>
            <a:ext uri="{FF2B5EF4-FFF2-40B4-BE49-F238E27FC236}">
              <a16:creationId xmlns:a16="http://schemas.microsoft.com/office/drawing/2014/main" id="{00000000-0008-0000-0000-0000A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6" name="Immagine 9075" descr="http://demaco.consob/ArchiflowWeb/images/indicator.gif">
          <a:extLst>
            <a:ext uri="{FF2B5EF4-FFF2-40B4-BE49-F238E27FC236}">
              <a16:creationId xmlns:a16="http://schemas.microsoft.com/office/drawing/2014/main" id="{00000000-0008-0000-0000-0000A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7" name="Immagine 9076" descr="http://demaco.consob/ArchiflowWeb/images/indicator.gif">
          <a:extLst>
            <a:ext uri="{FF2B5EF4-FFF2-40B4-BE49-F238E27FC236}">
              <a16:creationId xmlns:a16="http://schemas.microsoft.com/office/drawing/2014/main" id="{00000000-0008-0000-0000-0000A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8" name="Immagine 9077" descr="http://demaco.consob/ArchiflowWeb/images/indicator.gif">
          <a:extLst>
            <a:ext uri="{FF2B5EF4-FFF2-40B4-BE49-F238E27FC236}">
              <a16:creationId xmlns:a16="http://schemas.microsoft.com/office/drawing/2014/main" id="{00000000-0008-0000-0000-0000A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79" name="Immagine 9078" descr="http://demaco.consob/ArchiflowWeb/images/indicator.gif">
          <a:extLst>
            <a:ext uri="{FF2B5EF4-FFF2-40B4-BE49-F238E27FC236}">
              <a16:creationId xmlns:a16="http://schemas.microsoft.com/office/drawing/2014/main" id="{00000000-0008-0000-0000-0000A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0" name="Immagine 9079" descr="http://demaco.consob/ArchiflowWeb/images/indicator.gif">
          <a:extLst>
            <a:ext uri="{FF2B5EF4-FFF2-40B4-BE49-F238E27FC236}">
              <a16:creationId xmlns:a16="http://schemas.microsoft.com/office/drawing/2014/main" id="{00000000-0008-0000-0000-0000A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1" name="Immagine 9080" descr="http://demaco.consob/ArchiflowWeb/images/indicator.gif">
          <a:extLst>
            <a:ext uri="{FF2B5EF4-FFF2-40B4-BE49-F238E27FC236}">
              <a16:creationId xmlns:a16="http://schemas.microsoft.com/office/drawing/2014/main" id="{00000000-0008-0000-0000-0000A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2" name="Immagine 9081" descr="http://demaco.consob/ArchiflowWeb/images/indicator.gif">
          <a:extLst>
            <a:ext uri="{FF2B5EF4-FFF2-40B4-BE49-F238E27FC236}">
              <a16:creationId xmlns:a16="http://schemas.microsoft.com/office/drawing/2014/main" id="{00000000-0008-0000-0000-0000A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3" name="Immagine 9082" descr="http://demaco.consob/ArchiflowWeb/images/indicator.gif">
          <a:extLst>
            <a:ext uri="{FF2B5EF4-FFF2-40B4-BE49-F238E27FC236}">
              <a16:creationId xmlns:a16="http://schemas.microsoft.com/office/drawing/2014/main" id="{00000000-0008-0000-0000-0000A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4" name="Immagine 9083" descr="http://demaco.consob/ArchiflowWeb/images/indicator.gif">
          <a:extLst>
            <a:ext uri="{FF2B5EF4-FFF2-40B4-BE49-F238E27FC236}">
              <a16:creationId xmlns:a16="http://schemas.microsoft.com/office/drawing/2014/main" id="{00000000-0008-0000-0000-0000A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5" name="Immagine 9084" descr="http://demaco.consob/ArchiflowWeb/images/indicator.gif">
          <a:extLst>
            <a:ext uri="{FF2B5EF4-FFF2-40B4-BE49-F238E27FC236}">
              <a16:creationId xmlns:a16="http://schemas.microsoft.com/office/drawing/2014/main" id="{00000000-0008-0000-0000-0000A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6" name="Immagine 9085" descr="http://demaco.consob/ArchiflowWeb/images/indicator.gif">
          <a:extLst>
            <a:ext uri="{FF2B5EF4-FFF2-40B4-BE49-F238E27FC236}">
              <a16:creationId xmlns:a16="http://schemas.microsoft.com/office/drawing/2014/main" id="{00000000-0008-0000-0000-0000A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7" name="Immagine 9086" descr="http://demaco.consob/ArchiflowWeb/images/indicator.gif">
          <a:extLst>
            <a:ext uri="{FF2B5EF4-FFF2-40B4-BE49-F238E27FC236}">
              <a16:creationId xmlns:a16="http://schemas.microsoft.com/office/drawing/2014/main" id="{00000000-0008-0000-0000-0000A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8" name="Immagine 9087" descr="http://demaco.consob/ArchiflowWeb/images/indicator.gif">
          <a:extLst>
            <a:ext uri="{FF2B5EF4-FFF2-40B4-BE49-F238E27FC236}">
              <a16:creationId xmlns:a16="http://schemas.microsoft.com/office/drawing/2014/main" id="{00000000-0008-0000-0000-0000A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89" name="Immagine 9088" descr="http://demaco.consob/ArchiflowWeb/images/indicator.gif">
          <a:extLst>
            <a:ext uri="{FF2B5EF4-FFF2-40B4-BE49-F238E27FC236}">
              <a16:creationId xmlns:a16="http://schemas.microsoft.com/office/drawing/2014/main" id="{00000000-0008-0000-0000-0000A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0" name="Immagine 9089" descr="http://demaco.consob/ArchiflowWeb/images/indicator.gif">
          <a:extLst>
            <a:ext uri="{FF2B5EF4-FFF2-40B4-BE49-F238E27FC236}">
              <a16:creationId xmlns:a16="http://schemas.microsoft.com/office/drawing/2014/main" id="{00000000-0008-0000-0000-0000B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1" name="Immagine 9090" descr="http://demaco.consob/ArchiflowWeb/images/indicator.gif">
          <a:extLst>
            <a:ext uri="{FF2B5EF4-FFF2-40B4-BE49-F238E27FC236}">
              <a16:creationId xmlns:a16="http://schemas.microsoft.com/office/drawing/2014/main" id="{00000000-0008-0000-0000-0000B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2" name="Immagine 9091" descr="http://demaco.consob/ArchiflowWeb/images/indicator.gif">
          <a:extLst>
            <a:ext uri="{FF2B5EF4-FFF2-40B4-BE49-F238E27FC236}">
              <a16:creationId xmlns:a16="http://schemas.microsoft.com/office/drawing/2014/main" id="{00000000-0008-0000-0000-0000B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3" name="Immagine 9092" descr="http://demaco.consob/ArchiflowWeb/images/indicator.gif">
          <a:extLst>
            <a:ext uri="{FF2B5EF4-FFF2-40B4-BE49-F238E27FC236}">
              <a16:creationId xmlns:a16="http://schemas.microsoft.com/office/drawing/2014/main" id="{00000000-0008-0000-0000-0000B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4" name="Immagine 9093" descr="http://demaco.consob/ArchiflowWeb/images/indicator.gif">
          <a:extLst>
            <a:ext uri="{FF2B5EF4-FFF2-40B4-BE49-F238E27FC236}">
              <a16:creationId xmlns:a16="http://schemas.microsoft.com/office/drawing/2014/main" id="{00000000-0008-0000-0000-0000B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5" name="Immagine 9094" descr="http://demaco.consob/ArchiflowWeb/images/indicator.gif">
          <a:extLst>
            <a:ext uri="{FF2B5EF4-FFF2-40B4-BE49-F238E27FC236}">
              <a16:creationId xmlns:a16="http://schemas.microsoft.com/office/drawing/2014/main" id="{00000000-0008-0000-0000-0000B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6" name="Immagine 9095" descr="http://demaco.consob/ArchiflowWeb/images/indicator.gif">
          <a:extLst>
            <a:ext uri="{FF2B5EF4-FFF2-40B4-BE49-F238E27FC236}">
              <a16:creationId xmlns:a16="http://schemas.microsoft.com/office/drawing/2014/main" id="{00000000-0008-0000-0000-0000B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7" name="Immagine 9096" descr="http://demaco.consob/ArchiflowWeb/images/indicator.gif">
          <a:extLst>
            <a:ext uri="{FF2B5EF4-FFF2-40B4-BE49-F238E27FC236}">
              <a16:creationId xmlns:a16="http://schemas.microsoft.com/office/drawing/2014/main" id="{00000000-0008-0000-0000-0000B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8" name="Immagine 9097" descr="http://demaco.consob/ArchiflowWeb/images/indicator.gif">
          <a:extLst>
            <a:ext uri="{FF2B5EF4-FFF2-40B4-BE49-F238E27FC236}">
              <a16:creationId xmlns:a16="http://schemas.microsoft.com/office/drawing/2014/main" id="{00000000-0008-0000-0000-0000B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099" name="Immagine 9098" descr="http://demaco.consob/ArchiflowWeb/images/indicator.gif">
          <a:extLst>
            <a:ext uri="{FF2B5EF4-FFF2-40B4-BE49-F238E27FC236}">
              <a16:creationId xmlns:a16="http://schemas.microsoft.com/office/drawing/2014/main" id="{00000000-0008-0000-0000-0000B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0" name="Immagine 9099" descr="http://demaco.consob/ArchiflowWeb/images/indicator.gif">
          <a:extLst>
            <a:ext uri="{FF2B5EF4-FFF2-40B4-BE49-F238E27FC236}">
              <a16:creationId xmlns:a16="http://schemas.microsoft.com/office/drawing/2014/main" id="{00000000-0008-0000-0000-0000B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1" name="Immagine 9100" descr="http://demaco.consob/ArchiflowWeb/images/indicator.gif">
          <a:extLst>
            <a:ext uri="{FF2B5EF4-FFF2-40B4-BE49-F238E27FC236}">
              <a16:creationId xmlns:a16="http://schemas.microsoft.com/office/drawing/2014/main" id="{00000000-0008-0000-0000-0000B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2" name="Immagine 9101" descr="http://demaco.consob/ArchiflowWeb/images/indicator.gif">
          <a:extLst>
            <a:ext uri="{FF2B5EF4-FFF2-40B4-BE49-F238E27FC236}">
              <a16:creationId xmlns:a16="http://schemas.microsoft.com/office/drawing/2014/main" id="{00000000-0008-0000-0000-0000B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3" name="Immagine 9102" descr="http://demaco.consob/ArchiflowWeb/images/indicator.gif">
          <a:extLst>
            <a:ext uri="{FF2B5EF4-FFF2-40B4-BE49-F238E27FC236}">
              <a16:creationId xmlns:a16="http://schemas.microsoft.com/office/drawing/2014/main" id="{00000000-0008-0000-0000-0000B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4" name="Immagine 9103" descr="http://demaco.consob/ArchiflowWeb/images/indicator.gif">
          <a:extLst>
            <a:ext uri="{FF2B5EF4-FFF2-40B4-BE49-F238E27FC236}">
              <a16:creationId xmlns:a16="http://schemas.microsoft.com/office/drawing/2014/main" id="{00000000-0008-0000-0000-0000B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5" name="Immagine 9104" descr="http://demaco.consob/ArchiflowWeb/images/indicator.gif">
          <a:extLst>
            <a:ext uri="{FF2B5EF4-FFF2-40B4-BE49-F238E27FC236}">
              <a16:creationId xmlns:a16="http://schemas.microsoft.com/office/drawing/2014/main" id="{00000000-0008-0000-0000-0000B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6" name="Immagine 9105" descr="http://demaco.consob/ArchiflowWeb/images/indicator.gif">
          <a:extLst>
            <a:ext uri="{FF2B5EF4-FFF2-40B4-BE49-F238E27FC236}">
              <a16:creationId xmlns:a16="http://schemas.microsoft.com/office/drawing/2014/main" id="{00000000-0008-0000-0000-0000C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7" name="Immagine 9106" descr="http://demaco.consob/ArchiflowWeb/images/indicator.gif">
          <a:extLst>
            <a:ext uri="{FF2B5EF4-FFF2-40B4-BE49-F238E27FC236}">
              <a16:creationId xmlns:a16="http://schemas.microsoft.com/office/drawing/2014/main" id="{00000000-0008-0000-0000-0000C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8" name="Immagine 9107" descr="http://demaco.consob/ArchiflowWeb/images/indicator.gif">
          <a:extLst>
            <a:ext uri="{FF2B5EF4-FFF2-40B4-BE49-F238E27FC236}">
              <a16:creationId xmlns:a16="http://schemas.microsoft.com/office/drawing/2014/main" id="{00000000-0008-0000-0000-0000C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09" name="Immagine 9108" descr="http://demaco.consob/ArchiflowWeb/images/indicator.gif">
          <a:extLst>
            <a:ext uri="{FF2B5EF4-FFF2-40B4-BE49-F238E27FC236}">
              <a16:creationId xmlns:a16="http://schemas.microsoft.com/office/drawing/2014/main" id="{00000000-0008-0000-0000-0000C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0" name="Immagine 9109" descr="http://demaco.consob/ArchiflowWeb/images/indicator.gif">
          <a:extLst>
            <a:ext uri="{FF2B5EF4-FFF2-40B4-BE49-F238E27FC236}">
              <a16:creationId xmlns:a16="http://schemas.microsoft.com/office/drawing/2014/main" id="{00000000-0008-0000-0000-0000C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1" name="Immagine 9110" descr="http://demaco.consob/ArchiflowWeb/images/indicator.gif">
          <a:extLst>
            <a:ext uri="{FF2B5EF4-FFF2-40B4-BE49-F238E27FC236}">
              <a16:creationId xmlns:a16="http://schemas.microsoft.com/office/drawing/2014/main" id="{00000000-0008-0000-0000-0000C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2" name="Immagine 9111" descr="http://demaco.consob/ArchiflowWeb/images/indicator.gif">
          <a:extLst>
            <a:ext uri="{FF2B5EF4-FFF2-40B4-BE49-F238E27FC236}">
              <a16:creationId xmlns:a16="http://schemas.microsoft.com/office/drawing/2014/main" id="{00000000-0008-0000-0000-0000C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3" name="Immagine 9112" descr="http://demaco.consob/ArchiflowWeb/images/indicator.gif">
          <a:extLst>
            <a:ext uri="{FF2B5EF4-FFF2-40B4-BE49-F238E27FC236}">
              <a16:creationId xmlns:a16="http://schemas.microsoft.com/office/drawing/2014/main" id="{00000000-0008-0000-0000-0000C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4" name="Immagine 9113" descr="http://demaco.consob/ArchiflowWeb/images/indicator.gif">
          <a:extLst>
            <a:ext uri="{FF2B5EF4-FFF2-40B4-BE49-F238E27FC236}">
              <a16:creationId xmlns:a16="http://schemas.microsoft.com/office/drawing/2014/main" id="{00000000-0008-0000-0000-0000C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5" name="Immagine 9114" descr="http://demaco.consob/ArchiflowWeb/images/indicator.gif">
          <a:extLst>
            <a:ext uri="{FF2B5EF4-FFF2-40B4-BE49-F238E27FC236}">
              <a16:creationId xmlns:a16="http://schemas.microsoft.com/office/drawing/2014/main" id="{00000000-0008-0000-0000-0000C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6" name="Immagine 9115" descr="http://demaco.consob/ArchiflowWeb/images/indicator.gif">
          <a:extLst>
            <a:ext uri="{FF2B5EF4-FFF2-40B4-BE49-F238E27FC236}">
              <a16:creationId xmlns:a16="http://schemas.microsoft.com/office/drawing/2014/main" id="{00000000-0008-0000-0000-0000C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7" name="Immagine 9116" descr="http://demaco.consob/ArchiflowWeb/images/indicator.gif">
          <a:extLst>
            <a:ext uri="{FF2B5EF4-FFF2-40B4-BE49-F238E27FC236}">
              <a16:creationId xmlns:a16="http://schemas.microsoft.com/office/drawing/2014/main" id="{00000000-0008-0000-0000-0000C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8" name="Immagine 9117" descr="http://demaco.consob/ArchiflowWeb/images/indicator.gif">
          <a:extLst>
            <a:ext uri="{FF2B5EF4-FFF2-40B4-BE49-F238E27FC236}">
              <a16:creationId xmlns:a16="http://schemas.microsoft.com/office/drawing/2014/main" id="{00000000-0008-0000-0000-0000C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19" name="Immagine 9118" descr="http://demaco.consob/ArchiflowWeb/images/indicator.gif">
          <a:extLst>
            <a:ext uri="{FF2B5EF4-FFF2-40B4-BE49-F238E27FC236}">
              <a16:creationId xmlns:a16="http://schemas.microsoft.com/office/drawing/2014/main" id="{00000000-0008-0000-0000-0000C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0" name="Immagine 9119" descr="http://demaco.consob/ArchiflowWeb/images/indicator.gif">
          <a:extLst>
            <a:ext uri="{FF2B5EF4-FFF2-40B4-BE49-F238E27FC236}">
              <a16:creationId xmlns:a16="http://schemas.microsoft.com/office/drawing/2014/main" id="{00000000-0008-0000-0000-0000C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1" name="Immagine 9120" descr="http://demaco.consob/ArchiflowWeb/images/indicator.gif">
          <a:extLst>
            <a:ext uri="{FF2B5EF4-FFF2-40B4-BE49-F238E27FC236}">
              <a16:creationId xmlns:a16="http://schemas.microsoft.com/office/drawing/2014/main" id="{00000000-0008-0000-0000-0000C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2" name="Immagine 9121" descr="http://demaco.consob/ArchiflowWeb/images/indicator.gif">
          <a:extLst>
            <a:ext uri="{FF2B5EF4-FFF2-40B4-BE49-F238E27FC236}">
              <a16:creationId xmlns:a16="http://schemas.microsoft.com/office/drawing/2014/main" id="{00000000-0008-0000-0000-0000D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3" name="Immagine 9122" descr="http://demaco.consob/ArchiflowWeb/images/indicator.gif">
          <a:extLst>
            <a:ext uri="{FF2B5EF4-FFF2-40B4-BE49-F238E27FC236}">
              <a16:creationId xmlns:a16="http://schemas.microsoft.com/office/drawing/2014/main" id="{00000000-0008-0000-0000-0000D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4" name="Immagine 9123" descr="http://demaco.consob/ArchiflowWeb/images/indicator.gif">
          <a:extLst>
            <a:ext uri="{FF2B5EF4-FFF2-40B4-BE49-F238E27FC236}">
              <a16:creationId xmlns:a16="http://schemas.microsoft.com/office/drawing/2014/main" id="{00000000-0008-0000-0000-0000D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5" name="Immagine 9124" descr="http://demaco.consob/ArchiflowWeb/images/indicator.gif">
          <a:extLst>
            <a:ext uri="{FF2B5EF4-FFF2-40B4-BE49-F238E27FC236}">
              <a16:creationId xmlns:a16="http://schemas.microsoft.com/office/drawing/2014/main" id="{00000000-0008-0000-0000-0000D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6" name="Immagine 9125" descr="http://demaco.consob/ArchiflowWeb/images/indicator.gif">
          <a:extLst>
            <a:ext uri="{FF2B5EF4-FFF2-40B4-BE49-F238E27FC236}">
              <a16:creationId xmlns:a16="http://schemas.microsoft.com/office/drawing/2014/main" id="{00000000-0008-0000-0000-0000D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7" name="Immagine 9126" descr="http://demaco.consob/ArchiflowWeb/images/indicator.gif">
          <a:extLst>
            <a:ext uri="{FF2B5EF4-FFF2-40B4-BE49-F238E27FC236}">
              <a16:creationId xmlns:a16="http://schemas.microsoft.com/office/drawing/2014/main" id="{00000000-0008-0000-0000-0000D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8" name="Immagine 9127" descr="http://demaco.consob/ArchiflowWeb/images/indicator.gif">
          <a:extLst>
            <a:ext uri="{FF2B5EF4-FFF2-40B4-BE49-F238E27FC236}">
              <a16:creationId xmlns:a16="http://schemas.microsoft.com/office/drawing/2014/main" id="{00000000-0008-0000-0000-0000D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29" name="Immagine 9128" descr="http://demaco.consob/ArchiflowWeb/images/indicator.gif">
          <a:extLst>
            <a:ext uri="{FF2B5EF4-FFF2-40B4-BE49-F238E27FC236}">
              <a16:creationId xmlns:a16="http://schemas.microsoft.com/office/drawing/2014/main" id="{00000000-0008-0000-0000-0000D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0" name="Immagine 9129" descr="http://demaco.consob/ArchiflowWeb/images/indicator.gif">
          <a:extLst>
            <a:ext uri="{FF2B5EF4-FFF2-40B4-BE49-F238E27FC236}">
              <a16:creationId xmlns:a16="http://schemas.microsoft.com/office/drawing/2014/main" id="{00000000-0008-0000-0000-0000D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1" name="Immagine 9130" descr="http://demaco.consob/ArchiflowWeb/images/indicator.gif">
          <a:extLst>
            <a:ext uri="{FF2B5EF4-FFF2-40B4-BE49-F238E27FC236}">
              <a16:creationId xmlns:a16="http://schemas.microsoft.com/office/drawing/2014/main" id="{00000000-0008-0000-0000-0000D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2" name="Immagine 9131" descr="http://demaco.consob/ArchiflowWeb/images/indicator.gif">
          <a:extLst>
            <a:ext uri="{FF2B5EF4-FFF2-40B4-BE49-F238E27FC236}">
              <a16:creationId xmlns:a16="http://schemas.microsoft.com/office/drawing/2014/main" id="{00000000-0008-0000-0000-0000D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3" name="Immagine 9132" descr="http://demaco.consob/ArchiflowWeb/images/indicator.gif">
          <a:extLst>
            <a:ext uri="{FF2B5EF4-FFF2-40B4-BE49-F238E27FC236}">
              <a16:creationId xmlns:a16="http://schemas.microsoft.com/office/drawing/2014/main" id="{00000000-0008-0000-0000-0000D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4" name="Immagine 9133" descr="http://demaco.consob/ArchiflowWeb/images/indicator.gif">
          <a:extLst>
            <a:ext uri="{FF2B5EF4-FFF2-40B4-BE49-F238E27FC236}">
              <a16:creationId xmlns:a16="http://schemas.microsoft.com/office/drawing/2014/main" id="{00000000-0008-0000-0000-0000D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5" name="Immagine 9134" descr="http://demaco.consob/ArchiflowWeb/images/indicator.gif">
          <a:extLst>
            <a:ext uri="{FF2B5EF4-FFF2-40B4-BE49-F238E27FC236}">
              <a16:creationId xmlns:a16="http://schemas.microsoft.com/office/drawing/2014/main" id="{00000000-0008-0000-0000-0000D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6" name="Immagine 9135" descr="http://demaco.consob/ArchiflowWeb/images/indicator.gif">
          <a:extLst>
            <a:ext uri="{FF2B5EF4-FFF2-40B4-BE49-F238E27FC236}">
              <a16:creationId xmlns:a16="http://schemas.microsoft.com/office/drawing/2014/main" id="{00000000-0008-0000-0000-0000D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7" name="Immagine 9136" descr="http://demaco.consob/ArchiflowWeb/images/indicator.gif">
          <a:extLst>
            <a:ext uri="{FF2B5EF4-FFF2-40B4-BE49-F238E27FC236}">
              <a16:creationId xmlns:a16="http://schemas.microsoft.com/office/drawing/2014/main" id="{00000000-0008-0000-0000-0000D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8" name="Immagine 9137" descr="http://demaco.consob/ArchiflowWeb/images/indicator.gif">
          <a:extLst>
            <a:ext uri="{FF2B5EF4-FFF2-40B4-BE49-F238E27FC236}">
              <a16:creationId xmlns:a16="http://schemas.microsoft.com/office/drawing/2014/main" id="{00000000-0008-0000-0000-0000E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39" name="Immagine 9138" descr="http://demaco.consob/ArchiflowWeb/images/indicator.gif">
          <a:extLst>
            <a:ext uri="{FF2B5EF4-FFF2-40B4-BE49-F238E27FC236}">
              <a16:creationId xmlns:a16="http://schemas.microsoft.com/office/drawing/2014/main" id="{00000000-0008-0000-0000-0000E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0" name="Immagine 9139" descr="http://demaco.consob/ArchiflowWeb/images/indicator.gif">
          <a:extLst>
            <a:ext uri="{FF2B5EF4-FFF2-40B4-BE49-F238E27FC236}">
              <a16:creationId xmlns:a16="http://schemas.microsoft.com/office/drawing/2014/main" id="{00000000-0008-0000-0000-0000E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1" name="Immagine 9140" descr="http://demaco.consob/ArchiflowWeb/images/indicator.gif">
          <a:extLst>
            <a:ext uri="{FF2B5EF4-FFF2-40B4-BE49-F238E27FC236}">
              <a16:creationId xmlns:a16="http://schemas.microsoft.com/office/drawing/2014/main" id="{00000000-0008-0000-0000-0000E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2" name="Immagine 9141" descr="http://demaco.consob/ArchiflowWeb/images/indicator.gif">
          <a:extLst>
            <a:ext uri="{FF2B5EF4-FFF2-40B4-BE49-F238E27FC236}">
              <a16:creationId xmlns:a16="http://schemas.microsoft.com/office/drawing/2014/main" id="{00000000-0008-0000-0000-0000E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3" name="Immagine 9142" descr="http://demaco.consob/ArchiflowWeb/images/indicator.gif">
          <a:extLst>
            <a:ext uri="{FF2B5EF4-FFF2-40B4-BE49-F238E27FC236}">
              <a16:creationId xmlns:a16="http://schemas.microsoft.com/office/drawing/2014/main" id="{00000000-0008-0000-0000-0000E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4" name="Immagine 9143" descr="http://demaco.consob/ArchiflowWeb/images/indicator.gif">
          <a:extLst>
            <a:ext uri="{FF2B5EF4-FFF2-40B4-BE49-F238E27FC236}">
              <a16:creationId xmlns:a16="http://schemas.microsoft.com/office/drawing/2014/main" id="{00000000-0008-0000-0000-0000E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5" name="Immagine 9144" descr="http://demaco.consob/ArchiflowWeb/images/indicator.gif">
          <a:extLst>
            <a:ext uri="{FF2B5EF4-FFF2-40B4-BE49-F238E27FC236}">
              <a16:creationId xmlns:a16="http://schemas.microsoft.com/office/drawing/2014/main" id="{00000000-0008-0000-0000-0000E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6" name="Immagine 9145" descr="http://demaco.consob/ArchiflowWeb/images/indicator.gif">
          <a:extLst>
            <a:ext uri="{FF2B5EF4-FFF2-40B4-BE49-F238E27FC236}">
              <a16:creationId xmlns:a16="http://schemas.microsoft.com/office/drawing/2014/main" id="{00000000-0008-0000-0000-0000E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7" name="Immagine 9146" descr="http://demaco.consob/ArchiflowWeb/images/indicator.gif">
          <a:extLst>
            <a:ext uri="{FF2B5EF4-FFF2-40B4-BE49-F238E27FC236}">
              <a16:creationId xmlns:a16="http://schemas.microsoft.com/office/drawing/2014/main" id="{00000000-0008-0000-0000-0000E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8" name="Immagine 9147" descr="http://demaco.consob/ArchiflowWeb/images/indicator.gif">
          <a:extLst>
            <a:ext uri="{FF2B5EF4-FFF2-40B4-BE49-F238E27FC236}">
              <a16:creationId xmlns:a16="http://schemas.microsoft.com/office/drawing/2014/main" id="{00000000-0008-0000-0000-0000E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49" name="Immagine 9148" descr="http://demaco.consob/ArchiflowWeb/images/indicator.gif">
          <a:extLst>
            <a:ext uri="{FF2B5EF4-FFF2-40B4-BE49-F238E27FC236}">
              <a16:creationId xmlns:a16="http://schemas.microsoft.com/office/drawing/2014/main" id="{00000000-0008-0000-0000-0000E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0" name="Immagine 9149" descr="http://demaco.consob/ArchiflowWeb/images/indicator.gif">
          <a:extLst>
            <a:ext uri="{FF2B5EF4-FFF2-40B4-BE49-F238E27FC236}">
              <a16:creationId xmlns:a16="http://schemas.microsoft.com/office/drawing/2014/main" id="{00000000-0008-0000-0000-0000E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1" name="Immagine 9150" descr="http://demaco.consob/ArchiflowWeb/images/indicator.gif">
          <a:extLst>
            <a:ext uri="{FF2B5EF4-FFF2-40B4-BE49-F238E27FC236}">
              <a16:creationId xmlns:a16="http://schemas.microsoft.com/office/drawing/2014/main" id="{00000000-0008-0000-0000-0000E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2" name="Immagine 9151" descr="http://demaco.consob/ArchiflowWeb/images/indicator.gif">
          <a:extLst>
            <a:ext uri="{FF2B5EF4-FFF2-40B4-BE49-F238E27FC236}">
              <a16:creationId xmlns:a16="http://schemas.microsoft.com/office/drawing/2014/main" id="{00000000-0008-0000-0000-0000E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3" name="Immagine 9152" descr="http://demaco.consob/ArchiflowWeb/images/indicator.gif">
          <a:extLst>
            <a:ext uri="{FF2B5EF4-FFF2-40B4-BE49-F238E27FC236}">
              <a16:creationId xmlns:a16="http://schemas.microsoft.com/office/drawing/2014/main" id="{00000000-0008-0000-0000-0000E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4" name="Immagine 9153" descr="http://demaco.consob/ArchiflowWeb/images/indicator.gif">
          <a:extLst>
            <a:ext uri="{FF2B5EF4-FFF2-40B4-BE49-F238E27FC236}">
              <a16:creationId xmlns:a16="http://schemas.microsoft.com/office/drawing/2014/main" id="{00000000-0008-0000-0000-0000F0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5" name="Immagine 9154" descr="http://demaco.consob/ArchiflowWeb/images/indicator.gif">
          <a:extLst>
            <a:ext uri="{FF2B5EF4-FFF2-40B4-BE49-F238E27FC236}">
              <a16:creationId xmlns:a16="http://schemas.microsoft.com/office/drawing/2014/main" id="{00000000-0008-0000-0000-0000F1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6" name="Immagine 9155" descr="http://demaco.consob/ArchiflowWeb/images/indicator.gif">
          <a:extLst>
            <a:ext uri="{FF2B5EF4-FFF2-40B4-BE49-F238E27FC236}">
              <a16:creationId xmlns:a16="http://schemas.microsoft.com/office/drawing/2014/main" id="{00000000-0008-0000-0000-0000F2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7" name="Immagine 9156" descr="http://demaco.consob/ArchiflowWeb/images/indicator.gif">
          <a:extLst>
            <a:ext uri="{FF2B5EF4-FFF2-40B4-BE49-F238E27FC236}">
              <a16:creationId xmlns:a16="http://schemas.microsoft.com/office/drawing/2014/main" id="{00000000-0008-0000-0000-0000F3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8" name="Immagine 9157" descr="http://demaco.consob/ArchiflowWeb/images/indicator.gif">
          <a:extLst>
            <a:ext uri="{FF2B5EF4-FFF2-40B4-BE49-F238E27FC236}">
              <a16:creationId xmlns:a16="http://schemas.microsoft.com/office/drawing/2014/main" id="{00000000-0008-0000-0000-0000F4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59" name="Immagine 9158" descr="http://demaco.consob/ArchiflowWeb/images/indicator.gif">
          <a:extLst>
            <a:ext uri="{FF2B5EF4-FFF2-40B4-BE49-F238E27FC236}">
              <a16:creationId xmlns:a16="http://schemas.microsoft.com/office/drawing/2014/main" id="{00000000-0008-0000-0000-0000F5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0" name="Immagine 9159" descr="http://demaco.consob/ArchiflowWeb/images/indicator.gif">
          <a:extLst>
            <a:ext uri="{FF2B5EF4-FFF2-40B4-BE49-F238E27FC236}">
              <a16:creationId xmlns:a16="http://schemas.microsoft.com/office/drawing/2014/main" id="{00000000-0008-0000-0000-0000F6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1" name="Immagine 9160" descr="http://demaco.consob/ArchiflowWeb/images/indicator.gif">
          <a:extLst>
            <a:ext uri="{FF2B5EF4-FFF2-40B4-BE49-F238E27FC236}">
              <a16:creationId xmlns:a16="http://schemas.microsoft.com/office/drawing/2014/main" id="{00000000-0008-0000-0000-0000F7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2" name="Immagine 9161" descr="http://demaco.consob/ArchiflowWeb/images/indicator.gif">
          <a:extLst>
            <a:ext uri="{FF2B5EF4-FFF2-40B4-BE49-F238E27FC236}">
              <a16:creationId xmlns:a16="http://schemas.microsoft.com/office/drawing/2014/main" id="{00000000-0008-0000-0000-0000F8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3" name="Immagine 9162" descr="http://demaco.consob/ArchiflowWeb/images/indicator.gif">
          <a:extLst>
            <a:ext uri="{FF2B5EF4-FFF2-40B4-BE49-F238E27FC236}">
              <a16:creationId xmlns:a16="http://schemas.microsoft.com/office/drawing/2014/main" id="{00000000-0008-0000-0000-0000F9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4" name="Immagine 9163" descr="http://demaco.consob/ArchiflowWeb/images/indicator.gif">
          <a:extLst>
            <a:ext uri="{FF2B5EF4-FFF2-40B4-BE49-F238E27FC236}">
              <a16:creationId xmlns:a16="http://schemas.microsoft.com/office/drawing/2014/main" id="{00000000-0008-0000-0000-0000FA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5" name="Immagine 9164" descr="http://demaco.consob/ArchiflowWeb/images/indicator.gif">
          <a:extLst>
            <a:ext uri="{FF2B5EF4-FFF2-40B4-BE49-F238E27FC236}">
              <a16:creationId xmlns:a16="http://schemas.microsoft.com/office/drawing/2014/main" id="{00000000-0008-0000-0000-0000FB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6" name="Immagine 9165" descr="http://demaco.consob/ArchiflowWeb/images/indicator.gif">
          <a:extLst>
            <a:ext uri="{FF2B5EF4-FFF2-40B4-BE49-F238E27FC236}">
              <a16:creationId xmlns:a16="http://schemas.microsoft.com/office/drawing/2014/main" id="{00000000-0008-0000-0000-0000FC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7" name="Immagine 9166" descr="http://demaco.consob/ArchiflowWeb/images/indicator.gif">
          <a:extLst>
            <a:ext uri="{FF2B5EF4-FFF2-40B4-BE49-F238E27FC236}">
              <a16:creationId xmlns:a16="http://schemas.microsoft.com/office/drawing/2014/main" id="{00000000-0008-0000-0000-0000FD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8" name="Immagine 9167" descr="http://demaco.consob/ArchiflowWeb/images/indicator.gif">
          <a:extLst>
            <a:ext uri="{FF2B5EF4-FFF2-40B4-BE49-F238E27FC236}">
              <a16:creationId xmlns:a16="http://schemas.microsoft.com/office/drawing/2014/main" id="{00000000-0008-0000-0000-0000FE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69" name="Immagine 9168" descr="http://demaco.consob/ArchiflowWeb/images/indicator.gif">
          <a:extLst>
            <a:ext uri="{FF2B5EF4-FFF2-40B4-BE49-F238E27FC236}">
              <a16:creationId xmlns:a16="http://schemas.microsoft.com/office/drawing/2014/main" id="{00000000-0008-0000-0000-0000FF07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70" name="Immagine 9169" descr="http://demaco.consob/ArchiflowWeb/images/indicator.gif">
          <a:extLst>
            <a:ext uri="{FF2B5EF4-FFF2-40B4-BE49-F238E27FC236}">
              <a16:creationId xmlns:a16="http://schemas.microsoft.com/office/drawing/2014/main" id="{00000000-0008-0000-0000-00000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71" name="Immagine 9170" descr="http://demaco.consob/ArchiflowWeb/images/indicator.gif">
          <a:extLst>
            <a:ext uri="{FF2B5EF4-FFF2-40B4-BE49-F238E27FC236}">
              <a16:creationId xmlns:a16="http://schemas.microsoft.com/office/drawing/2014/main" id="{00000000-0008-0000-0000-00000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72" name="Immagine 9171" descr="http://demaco.consob/ArchiflowWeb/images/indicator.gif">
          <a:extLst>
            <a:ext uri="{FF2B5EF4-FFF2-40B4-BE49-F238E27FC236}">
              <a16:creationId xmlns:a16="http://schemas.microsoft.com/office/drawing/2014/main" id="{00000000-0008-0000-0000-000002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73" name="Immagine 9172" descr="http://demaco.consob/ArchiflowWeb/images/indicator.gif">
          <a:extLst>
            <a:ext uri="{FF2B5EF4-FFF2-40B4-BE49-F238E27FC236}">
              <a16:creationId xmlns:a16="http://schemas.microsoft.com/office/drawing/2014/main" id="{00000000-0008-0000-0000-000003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74" name="Immagine 9173" descr="http://demaco.consob/ArchiflowWeb/images/indicator.gif">
          <a:extLst>
            <a:ext uri="{FF2B5EF4-FFF2-40B4-BE49-F238E27FC236}">
              <a16:creationId xmlns:a16="http://schemas.microsoft.com/office/drawing/2014/main" id="{00000000-0008-0000-0000-00000408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75" name="Immagine 9174" descr="http://demaco.consob/ArchiflowWeb/images/indicator.gif">
          <a:extLst>
            <a:ext uri="{FF2B5EF4-FFF2-40B4-BE49-F238E27FC236}">
              <a16:creationId xmlns:a16="http://schemas.microsoft.com/office/drawing/2014/main" id="{00000000-0008-0000-0000-00000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76" name="Immagine 9175" descr="http://demaco.consob/ArchiflowWeb/images/indicator.gif">
          <a:extLst>
            <a:ext uri="{FF2B5EF4-FFF2-40B4-BE49-F238E27FC236}">
              <a16:creationId xmlns:a16="http://schemas.microsoft.com/office/drawing/2014/main" id="{00000000-0008-0000-0000-00000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77" name="Immagine 9176" descr="http://demaco.consob/ArchiflowWeb/images/indicator.gif">
          <a:extLst>
            <a:ext uri="{FF2B5EF4-FFF2-40B4-BE49-F238E27FC236}">
              <a16:creationId xmlns:a16="http://schemas.microsoft.com/office/drawing/2014/main" id="{00000000-0008-0000-0000-00000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78" name="Immagine 9177" descr="http://demaco.consob/ArchiflowWeb/images/indicator.gif">
          <a:extLst>
            <a:ext uri="{FF2B5EF4-FFF2-40B4-BE49-F238E27FC236}">
              <a16:creationId xmlns:a16="http://schemas.microsoft.com/office/drawing/2014/main" id="{00000000-0008-0000-0000-00000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79" name="Immagine 9178" descr="http://demaco.consob/ArchiflowWeb/images/indicator.gif">
          <a:extLst>
            <a:ext uri="{FF2B5EF4-FFF2-40B4-BE49-F238E27FC236}">
              <a16:creationId xmlns:a16="http://schemas.microsoft.com/office/drawing/2014/main" id="{00000000-0008-0000-0000-00000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80" name="Immagine 9179" descr="http://demaco.consob/ArchiflowWeb/images/indicator.gif">
          <a:extLst>
            <a:ext uri="{FF2B5EF4-FFF2-40B4-BE49-F238E27FC236}">
              <a16:creationId xmlns:a16="http://schemas.microsoft.com/office/drawing/2014/main" id="{00000000-0008-0000-0000-00000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81" name="Immagine 9180" descr="http://demaco.consob/ArchiflowWeb/images/indicator.gif">
          <a:extLst>
            <a:ext uri="{FF2B5EF4-FFF2-40B4-BE49-F238E27FC236}">
              <a16:creationId xmlns:a16="http://schemas.microsoft.com/office/drawing/2014/main" id="{00000000-0008-0000-0000-00000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82" name="Immagine 9181" descr="http://demaco.consob/ArchiflowWeb/images/indicator.gif">
          <a:extLst>
            <a:ext uri="{FF2B5EF4-FFF2-40B4-BE49-F238E27FC236}">
              <a16:creationId xmlns:a16="http://schemas.microsoft.com/office/drawing/2014/main" id="{00000000-0008-0000-0000-00000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83" name="Immagine 9182" descr="http://demaco.consob/ArchiflowWeb/images/indicator.gif">
          <a:extLst>
            <a:ext uri="{FF2B5EF4-FFF2-40B4-BE49-F238E27FC236}">
              <a16:creationId xmlns:a16="http://schemas.microsoft.com/office/drawing/2014/main" id="{00000000-0008-0000-0000-00000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84" name="Immagine 9183" descr="http://demaco.consob/ArchiflowWeb/images/indicator.gif">
          <a:extLst>
            <a:ext uri="{FF2B5EF4-FFF2-40B4-BE49-F238E27FC236}">
              <a16:creationId xmlns:a16="http://schemas.microsoft.com/office/drawing/2014/main" id="{00000000-0008-0000-0000-00000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85" name="Immagine 9184" descr="http://demaco.consob/ArchiflowWeb/images/indicator.gif">
          <a:extLst>
            <a:ext uri="{FF2B5EF4-FFF2-40B4-BE49-F238E27FC236}">
              <a16:creationId xmlns:a16="http://schemas.microsoft.com/office/drawing/2014/main" id="{00000000-0008-0000-0000-00000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86" name="Immagine 9185" descr="http://demaco.consob/ArchiflowWeb/images/indicator.gif">
          <a:extLst>
            <a:ext uri="{FF2B5EF4-FFF2-40B4-BE49-F238E27FC236}">
              <a16:creationId xmlns:a16="http://schemas.microsoft.com/office/drawing/2014/main" id="{00000000-0008-0000-0000-00001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87" name="Immagine 9186" descr="http://demaco.consob/ArchiflowWeb/images/indicator.gif">
          <a:extLst>
            <a:ext uri="{FF2B5EF4-FFF2-40B4-BE49-F238E27FC236}">
              <a16:creationId xmlns:a16="http://schemas.microsoft.com/office/drawing/2014/main" id="{00000000-0008-0000-0000-00001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88" name="Immagine 9187" descr="http://demaco.consob/ArchiflowWeb/images/indicator.gif">
          <a:extLst>
            <a:ext uri="{FF2B5EF4-FFF2-40B4-BE49-F238E27FC236}">
              <a16:creationId xmlns:a16="http://schemas.microsoft.com/office/drawing/2014/main" id="{00000000-0008-0000-0000-00001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89" name="Immagine 9188" descr="http://demaco.consob/ArchiflowWeb/images/indicator.gif">
          <a:extLst>
            <a:ext uri="{FF2B5EF4-FFF2-40B4-BE49-F238E27FC236}">
              <a16:creationId xmlns:a16="http://schemas.microsoft.com/office/drawing/2014/main" id="{00000000-0008-0000-0000-00001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90" name="Immagine 9189" descr="http://demaco.consob/ArchiflowWeb/images/indicator.gif">
          <a:extLst>
            <a:ext uri="{FF2B5EF4-FFF2-40B4-BE49-F238E27FC236}">
              <a16:creationId xmlns:a16="http://schemas.microsoft.com/office/drawing/2014/main" id="{00000000-0008-0000-0000-00001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91" name="Immagine 9190" descr="http://demaco.consob/ArchiflowWeb/images/indicator.gif">
          <a:extLst>
            <a:ext uri="{FF2B5EF4-FFF2-40B4-BE49-F238E27FC236}">
              <a16:creationId xmlns:a16="http://schemas.microsoft.com/office/drawing/2014/main" id="{00000000-0008-0000-0000-00001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92" name="Immagine 9191" descr="http://demaco.consob/ArchiflowWeb/images/indicator.gif">
          <a:extLst>
            <a:ext uri="{FF2B5EF4-FFF2-40B4-BE49-F238E27FC236}">
              <a16:creationId xmlns:a16="http://schemas.microsoft.com/office/drawing/2014/main" id="{00000000-0008-0000-0000-00001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93" name="Immagine 9192" descr="http://demaco.consob/ArchiflowWeb/images/indicator.gif">
          <a:extLst>
            <a:ext uri="{FF2B5EF4-FFF2-40B4-BE49-F238E27FC236}">
              <a16:creationId xmlns:a16="http://schemas.microsoft.com/office/drawing/2014/main" id="{00000000-0008-0000-0000-00001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94" name="Immagine 9193" descr="http://demaco.consob/ArchiflowWeb/images/indicator.gif">
          <a:extLst>
            <a:ext uri="{FF2B5EF4-FFF2-40B4-BE49-F238E27FC236}">
              <a16:creationId xmlns:a16="http://schemas.microsoft.com/office/drawing/2014/main" id="{00000000-0008-0000-0000-00001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95" name="Immagine 9194" descr="http://demaco.consob/ArchiflowWeb/images/indicator.gif">
          <a:extLst>
            <a:ext uri="{FF2B5EF4-FFF2-40B4-BE49-F238E27FC236}">
              <a16:creationId xmlns:a16="http://schemas.microsoft.com/office/drawing/2014/main" id="{00000000-0008-0000-0000-00001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96" name="Immagine 9195" descr="http://demaco.consob/ArchiflowWeb/images/indicator.gif">
          <a:extLst>
            <a:ext uri="{FF2B5EF4-FFF2-40B4-BE49-F238E27FC236}">
              <a16:creationId xmlns:a16="http://schemas.microsoft.com/office/drawing/2014/main" id="{00000000-0008-0000-0000-00001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97" name="Immagine 9196" descr="http://demaco.consob/ArchiflowWeb/images/indicator.gif">
          <a:extLst>
            <a:ext uri="{FF2B5EF4-FFF2-40B4-BE49-F238E27FC236}">
              <a16:creationId xmlns:a16="http://schemas.microsoft.com/office/drawing/2014/main" id="{00000000-0008-0000-0000-00001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198" name="Immagine 9197" descr="http://demaco.consob/ArchiflowWeb/images/indicator.gif">
          <a:extLst>
            <a:ext uri="{FF2B5EF4-FFF2-40B4-BE49-F238E27FC236}">
              <a16:creationId xmlns:a16="http://schemas.microsoft.com/office/drawing/2014/main" id="{00000000-0008-0000-0000-00001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199" name="Immagine 9198" descr="http://demaco.consob/ArchiflowWeb/images/indicator.gif">
          <a:extLst>
            <a:ext uri="{FF2B5EF4-FFF2-40B4-BE49-F238E27FC236}">
              <a16:creationId xmlns:a16="http://schemas.microsoft.com/office/drawing/2014/main" id="{00000000-0008-0000-0000-00001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00" name="Immagine 9199" descr="http://demaco.consob/ArchiflowWeb/images/indicator.gif">
          <a:extLst>
            <a:ext uri="{FF2B5EF4-FFF2-40B4-BE49-F238E27FC236}">
              <a16:creationId xmlns:a16="http://schemas.microsoft.com/office/drawing/2014/main" id="{00000000-0008-0000-0000-00001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01" name="Immagine 9200" descr="http://demaco.consob/ArchiflowWeb/images/indicator.gif">
          <a:extLst>
            <a:ext uri="{FF2B5EF4-FFF2-40B4-BE49-F238E27FC236}">
              <a16:creationId xmlns:a16="http://schemas.microsoft.com/office/drawing/2014/main" id="{00000000-0008-0000-0000-00001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02" name="Immagine 9201" descr="http://demaco.consob/ArchiflowWeb/images/indicator.gif">
          <a:extLst>
            <a:ext uri="{FF2B5EF4-FFF2-40B4-BE49-F238E27FC236}">
              <a16:creationId xmlns:a16="http://schemas.microsoft.com/office/drawing/2014/main" id="{00000000-0008-0000-0000-00002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03" name="Immagine 9202" descr="http://demaco.consob/ArchiflowWeb/images/indicator.gif">
          <a:extLst>
            <a:ext uri="{FF2B5EF4-FFF2-40B4-BE49-F238E27FC236}">
              <a16:creationId xmlns:a16="http://schemas.microsoft.com/office/drawing/2014/main" id="{00000000-0008-0000-0000-00002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04" name="Immagine 9203" descr="http://demaco.consob/ArchiflowWeb/images/indicator.gif">
          <a:extLst>
            <a:ext uri="{FF2B5EF4-FFF2-40B4-BE49-F238E27FC236}">
              <a16:creationId xmlns:a16="http://schemas.microsoft.com/office/drawing/2014/main" id="{00000000-0008-0000-0000-00002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05" name="Immagine 9204" descr="http://demaco.consob/ArchiflowWeb/images/indicator.gif">
          <a:extLst>
            <a:ext uri="{FF2B5EF4-FFF2-40B4-BE49-F238E27FC236}">
              <a16:creationId xmlns:a16="http://schemas.microsoft.com/office/drawing/2014/main" id="{00000000-0008-0000-0000-00002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06" name="Immagine 9205" descr="http://demaco.consob/ArchiflowWeb/images/indicator.gif">
          <a:extLst>
            <a:ext uri="{FF2B5EF4-FFF2-40B4-BE49-F238E27FC236}">
              <a16:creationId xmlns:a16="http://schemas.microsoft.com/office/drawing/2014/main" id="{00000000-0008-0000-0000-00002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07" name="Immagine 9206" descr="http://demaco.consob/ArchiflowWeb/images/indicator.gif">
          <a:extLst>
            <a:ext uri="{FF2B5EF4-FFF2-40B4-BE49-F238E27FC236}">
              <a16:creationId xmlns:a16="http://schemas.microsoft.com/office/drawing/2014/main" id="{00000000-0008-0000-0000-00002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08" name="Immagine 9207" descr="http://demaco.consob/ArchiflowWeb/images/indicator.gif">
          <a:extLst>
            <a:ext uri="{FF2B5EF4-FFF2-40B4-BE49-F238E27FC236}">
              <a16:creationId xmlns:a16="http://schemas.microsoft.com/office/drawing/2014/main" id="{00000000-0008-0000-0000-00002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09" name="Immagine 9208" descr="http://demaco.consob/ArchiflowWeb/images/indicator.gif">
          <a:extLst>
            <a:ext uri="{FF2B5EF4-FFF2-40B4-BE49-F238E27FC236}">
              <a16:creationId xmlns:a16="http://schemas.microsoft.com/office/drawing/2014/main" id="{00000000-0008-0000-0000-00002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10" name="Immagine 9209" descr="http://demaco.consob/ArchiflowWeb/images/indicator.gif">
          <a:extLst>
            <a:ext uri="{FF2B5EF4-FFF2-40B4-BE49-F238E27FC236}">
              <a16:creationId xmlns:a16="http://schemas.microsoft.com/office/drawing/2014/main" id="{00000000-0008-0000-0000-00002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11" name="Immagine 9210" descr="http://demaco.consob/ArchiflowWeb/images/indicator.gif">
          <a:extLst>
            <a:ext uri="{FF2B5EF4-FFF2-40B4-BE49-F238E27FC236}">
              <a16:creationId xmlns:a16="http://schemas.microsoft.com/office/drawing/2014/main" id="{00000000-0008-0000-0000-00002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12" name="Immagine 9211" descr="http://demaco.consob/ArchiflowWeb/images/indicator.gif">
          <a:extLst>
            <a:ext uri="{FF2B5EF4-FFF2-40B4-BE49-F238E27FC236}">
              <a16:creationId xmlns:a16="http://schemas.microsoft.com/office/drawing/2014/main" id="{00000000-0008-0000-0000-00002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13" name="Immagine 9212" descr="http://demaco.consob/ArchiflowWeb/images/indicator.gif">
          <a:extLst>
            <a:ext uri="{FF2B5EF4-FFF2-40B4-BE49-F238E27FC236}">
              <a16:creationId xmlns:a16="http://schemas.microsoft.com/office/drawing/2014/main" id="{00000000-0008-0000-0000-00002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14" name="Immagine 9213" descr="http://demaco.consob/ArchiflowWeb/images/indicator.gif">
          <a:extLst>
            <a:ext uri="{FF2B5EF4-FFF2-40B4-BE49-F238E27FC236}">
              <a16:creationId xmlns:a16="http://schemas.microsoft.com/office/drawing/2014/main" id="{00000000-0008-0000-0000-00002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15" name="Immagine 9214" descr="http://demaco.consob/ArchiflowWeb/images/indicator.gif">
          <a:extLst>
            <a:ext uri="{FF2B5EF4-FFF2-40B4-BE49-F238E27FC236}">
              <a16:creationId xmlns:a16="http://schemas.microsoft.com/office/drawing/2014/main" id="{00000000-0008-0000-0000-00002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16" name="Immagine 9215" descr="http://demaco.consob/ArchiflowWeb/images/indicator.gif">
          <a:extLst>
            <a:ext uri="{FF2B5EF4-FFF2-40B4-BE49-F238E27FC236}">
              <a16:creationId xmlns:a16="http://schemas.microsoft.com/office/drawing/2014/main" id="{00000000-0008-0000-0000-00002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17" name="Immagine 9216" descr="http://demaco.consob/ArchiflowWeb/images/indicator.gif">
          <a:extLst>
            <a:ext uri="{FF2B5EF4-FFF2-40B4-BE49-F238E27FC236}">
              <a16:creationId xmlns:a16="http://schemas.microsoft.com/office/drawing/2014/main" id="{00000000-0008-0000-0000-00002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18" name="Immagine 9217" descr="http://demaco.consob/ArchiflowWeb/images/indicator.gif">
          <a:extLst>
            <a:ext uri="{FF2B5EF4-FFF2-40B4-BE49-F238E27FC236}">
              <a16:creationId xmlns:a16="http://schemas.microsoft.com/office/drawing/2014/main" id="{00000000-0008-0000-0000-00003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19" name="Immagine 9218" descr="http://demaco.consob/ArchiflowWeb/images/indicator.gif">
          <a:extLst>
            <a:ext uri="{FF2B5EF4-FFF2-40B4-BE49-F238E27FC236}">
              <a16:creationId xmlns:a16="http://schemas.microsoft.com/office/drawing/2014/main" id="{00000000-0008-0000-0000-00003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20" name="Immagine 9219" descr="http://demaco.consob/ArchiflowWeb/images/indicator.gif">
          <a:extLst>
            <a:ext uri="{FF2B5EF4-FFF2-40B4-BE49-F238E27FC236}">
              <a16:creationId xmlns:a16="http://schemas.microsoft.com/office/drawing/2014/main" id="{00000000-0008-0000-0000-00003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21" name="Immagine 9220" descr="http://demaco.consob/ArchiflowWeb/images/indicator.gif">
          <a:extLst>
            <a:ext uri="{FF2B5EF4-FFF2-40B4-BE49-F238E27FC236}">
              <a16:creationId xmlns:a16="http://schemas.microsoft.com/office/drawing/2014/main" id="{00000000-0008-0000-0000-00003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22" name="Immagine 9221" descr="http://demaco.consob/ArchiflowWeb/images/indicator.gif">
          <a:extLst>
            <a:ext uri="{FF2B5EF4-FFF2-40B4-BE49-F238E27FC236}">
              <a16:creationId xmlns:a16="http://schemas.microsoft.com/office/drawing/2014/main" id="{00000000-0008-0000-0000-00003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23" name="Immagine 9222" descr="http://demaco.consob/ArchiflowWeb/images/indicator.gif">
          <a:extLst>
            <a:ext uri="{FF2B5EF4-FFF2-40B4-BE49-F238E27FC236}">
              <a16:creationId xmlns:a16="http://schemas.microsoft.com/office/drawing/2014/main" id="{00000000-0008-0000-0000-00003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24" name="Immagine 9223" descr="http://demaco.consob/ArchiflowWeb/images/indicator.gif">
          <a:extLst>
            <a:ext uri="{FF2B5EF4-FFF2-40B4-BE49-F238E27FC236}">
              <a16:creationId xmlns:a16="http://schemas.microsoft.com/office/drawing/2014/main" id="{00000000-0008-0000-0000-00003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25" name="Immagine 9224" descr="http://demaco.consob/ArchiflowWeb/images/indicator.gif">
          <a:extLst>
            <a:ext uri="{FF2B5EF4-FFF2-40B4-BE49-F238E27FC236}">
              <a16:creationId xmlns:a16="http://schemas.microsoft.com/office/drawing/2014/main" id="{00000000-0008-0000-0000-00003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26" name="Immagine 9225" descr="http://demaco.consob/ArchiflowWeb/images/indicator.gif">
          <a:extLst>
            <a:ext uri="{FF2B5EF4-FFF2-40B4-BE49-F238E27FC236}">
              <a16:creationId xmlns:a16="http://schemas.microsoft.com/office/drawing/2014/main" id="{00000000-0008-0000-0000-00003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27" name="Immagine 9226" descr="http://demaco.consob/ArchiflowWeb/images/indicator.gif">
          <a:extLst>
            <a:ext uri="{FF2B5EF4-FFF2-40B4-BE49-F238E27FC236}">
              <a16:creationId xmlns:a16="http://schemas.microsoft.com/office/drawing/2014/main" id="{00000000-0008-0000-0000-00003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28" name="Immagine 9227" descr="http://demaco.consob/ArchiflowWeb/images/indicator.gif">
          <a:extLst>
            <a:ext uri="{FF2B5EF4-FFF2-40B4-BE49-F238E27FC236}">
              <a16:creationId xmlns:a16="http://schemas.microsoft.com/office/drawing/2014/main" id="{00000000-0008-0000-0000-00003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29" name="Immagine 9228" descr="http://demaco.consob/ArchiflowWeb/images/indicator.gif">
          <a:extLst>
            <a:ext uri="{FF2B5EF4-FFF2-40B4-BE49-F238E27FC236}">
              <a16:creationId xmlns:a16="http://schemas.microsoft.com/office/drawing/2014/main" id="{00000000-0008-0000-0000-00003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30" name="Immagine 9229" descr="http://demaco.consob/ArchiflowWeb/images/indicator.gif">
          <a:extLst>
            <a:ext uri="{FF2B5EF4-FFF2-40B4-BE49-F238E27FC236}">
              <a16:creationId xmlns:a16="http://schemas.microsoft.com/office/drawing/2014/main" id="{00000000-0008-0000-0000-00003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31" name="Immagine 9230" descr="http://demaco.consob/ArchiflowWeb/images/indicator.gif">
          <a:extLst>
            <a:ext uri="{FF2B5EF4-FFF2-40B4-BE49-F238E27FC236}">
              <a16:creationId xmlns:a16="http://schemas.microsoft.com/office/drawing/2014/main" id="{00000000-0008-0000-0000-00003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32" name="Immagine 9231" descr="http://demaco.consob/ArchiflowWeb/images/indicator.gif">
          <a:extLst>
            <a:ext uri="{FF2B5EF4-FFF2-40B4-BE49-F238E27FC236}">
              <a16:creationId xmlns:a16="http://schemas.microsoft.com/office/drawing/2014/main" id="{00000000-0008-0000-0000-00003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33" name="Immagine 9232" descr="http://demaco.consob/ArchiflowWeb/images/indicator.gif">
          <a:extLst>
            <a:ext uri="{FF2B5EF4-FFF2-40B4-BE49-F238E27FC236}">
              <a16:creationId xmlns:a16="http://schemas.microsoft.com/office/drawing/2014/main" id="{00000000-0008-0000-0000-00003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34" name="Immagine 9233" descr="http://demaco.consob/ArchiflowWeb/images/indicator.gif">
          <a:extLst>
            <a:ext uri="{FF2B5EF4-FFF2-40B4-BE49-F238E27FC236}">
              <a16:creationId xmlns:a16="http://schemas.microsoft.com/office/drawing/2014/main" id="{00000000-0008-0000-0000-00004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35" name="Immagine 9234" descr="http://demaco.consob/ArchiflowWeb/images/indicator.gif">
          <a:extLst>
            <a:ext uri="{FF2B5EF4-FFF2-40B4-BE49-F238E27FC236}">
              <a16:creationId xmlns:a16="http://schemas.microsoft.com/office/drawing/2014/main" id="{00000000-0008-0000-0000-00004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36" name="Immagine 9235" descr="http://demaco.consob/ArchiflowWeb/images/indicator.gif">
          <a:extLst>
            <a:ext uri="{FF2B5EF4-FFF2-40B4-BE49-F238E27FC236}">
              <a16:creationId xmlns:a16="http://schemas.microsoft.com/office/drawing/2014/main" id="{00000000-0008-0000-0000-00004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37" name="Immagine 9236" descr="http://demaco.consob/ArchiflowWeb/images/indicator.gif">
          <a:extLst>
            <a:ext uri="{FF2B5EF4-FFF2-40B4-BE49-F238E27FC236}">
              <a16:creationId xmlns:a16="http://schemas.microsoft.com/office/drawing/2014/main" id="{00000000-0008-0000-0000-00004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38" name="Immagine 9237" descr="http://demaco.consob/ArchiflowWeb/images/indicator.gif">
          <a:extLst>
            <a:ext uri="{FF2B5EF4-FFF2-40B4-BE49-F238E27FC236}">
              <a16:creationId xmlns:a16="http://schemas.microsoft.com/office/drawing/2014/main" id="{00000000-0008-0000-0000-00004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39" name="Immagine 9238" descr="http://demaco.consob/ArchiflowWeb/images/indicator.gif">
          <a:extLst>
            <a:ext uri="{FF2B5EF4-FFF2-40B4-BE49-F238E27FC236}">
              <a16:creationId xmlns:a16="http://schemas.microsoft.com/office/drawing/2014/main" id="{00000000-0008-0000-0000-00004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40" name="Immagine 9239" descr="http://demaco.consob/ArchiflowWeb/images/indicator.gif">
          <a:extLst>
            <a:ext uri="{FF2B5EF4-FFF2-40B4-BE49-F238E27FC236}">
              <a16:creationId xmlns:a16="http://schemas.microsoft.com/office/drawing/2014/main" id="{00000000-0008-0000-0000-00004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41" name="Immagine 9240" descr="http://demaco.consob/ArchiflowWeb/images/indicator.gif">
          <a:extLst>
            <a:ext uri="{FF2B5EF4-FFF2-40B4-BE49-F238E27FC236}">
              <a16:creationId xmlns:a16="http://schemas.microsoft.com/office/drawing/2014/main" id="{00000000-0008-0000-0000-00004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42" name="Immagine 9241" descr="http://demaco.consob/ArchiflowWeb/images/indicator.gif">
          <a:extLst>
            <a:ext uri="{FF2B5EF4-FFF2-40B4-BE49-F238E27FC236}">
              <a16:creationId xmlns:a16="http://schemas.microsoft.com/office/drawing/2014/main" id="{00000000-0008-0000-0000-00004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43" name="Immagine 9242" descr="http://demaco.consob/ArchiflowWeb/images/indicator.gif">
          <a:extLst>
            <a:ext uri="{FF2B5EF4-FFF2-40B4-BE49-F238E27FC236}">
              <a16:creationId xmlns:a16="http://schemas.microsoft.com/office/drawing/2014/main" id="{00000000-0008-0000-0000-00004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44" name="Immagine 9243" descr="http://demaco.consob/ArchiflowWeb/images/indicator.gif">
          <a:extLst>
            <a:ext uri="{FF2B5EF4-FFF2-40B4-BE49-F238E27FC236}">
              <a16:creationId xmlns:a16="http://schemas.microsoft.com/office/drawing/2014/main" id="{00000000-0008-0000-0000-00004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45" name="Immagine 9244" descr="http://demaco.consob/ArchiflowWeb/images/indicator.gif">
          <a:extLst>
            <a:ext uri="{FF2B5EF4-FFF2-40B4-BE49-F238E27FC236}">
              <a16:creationId xmlns:a16="http://schemas.microsoft.com/office/drawing/2014/main" id="{00000000-0008-0000-0000-00004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46" name="Immagine 9245" descr="http://demaco.consob/ArchiflowWeb/images/indicator.gif">
          <a:extLst>
            <a:ext uri="{FF2B5EF4-FFF2-40B4-BE49-F238E27FC236}">
              <a16:creationId xmlns:a16="http://schemas.microsoft.com/office/drawing/2014/main" id="{00000000-0008-0000-0000-00004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47" name="Immagine 9246" descr="http://demaco.consob/ArchiflowWeb/images/indicator.gif">
          <a:extLst>
            <a:ext uri="{FF2B5EF4-FFF2-40B4-BE49-F238E27FC236}">
              <a16:creationId xmlns:a16="http://schemas.microsoft.com/office/drawing/2014/main" id="{00000000-0008-0000-0000-00004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48" name="Immagine 9247" descr="http://demaco.consob/ArchiflowWeb/images/indicator.gif">
          <a:extLst>
            <a:ext uri="{FF2B5EF4-FFF2-40B4-BE49-F238E27FC236}">
              <a16:creationId xmlns:a16="http://schemas.microsoft.com/office/drawing/2014/main" id="{00000000-0008-0000-0000-00004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49" name="Immagine 9248" descr="http://demaco.consob/ArchiflowWeb/images/indicator.gif">
          <a:extLst>
            <a:ext uri="{FF2B5EF4-FFF2-40B4-BE49-F238E27FC236}">
              <a16:creationId xmlns:a16="http://schemas.microsoft.com/office/drawing/2014/main" id="{00000000-0008-0000-0000-00004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50" name="Immagine 9249" descr="http://demaco.consob/ArchiflowWeb/images/indicator.gif">
          <a:extLst>
            <a:ext uri="{FF2B5EF4-FFF2-40B4-BE49-F238E27FC236}">
              <a16:creationId xmlns:a16="http://schemas.microsoft.com/office/drawing/2014/main" id="{00000000-0008-0000-0000-00005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51" name="Immagine 9250" descr="http://demaco.consob/ArchiflowWeb/images/indicator.gif">
          <a:extLst>
            <a:ext uri="{FF2B5EF4-FFF2-40B4-BE49-F238E27FC236}">
              <a16:creationId xmlns:a16="http://schemas.microsoft.com/office/drawing/2014/main" id="{00000000-0008-0000-0000-00005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52" name="Immagine 9251" descr="http://demaco.consob/ArchiflowWeb/images/indicator.gif">
          <a:extLst>
            <a:ext uri="{FF2B5EF4-FFF2-40B4-BE49-F238E27FC236}">
              <a16:creationId xmlns:a16="http://schemas.microsoft.com/office/drawing/2014/main" id="{00000000-0008-0000-0000-00005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53" name="Immagine 9252" descr="http://demaco.consob/ArchiflowWeb/images/indicator.gif">
          <a:extLst>
            <a:ext uri="{FF2B5EF4-FFF2-40B4-BE49-F238E27FC236}">
              <a16:creationId xmlns:a16="http://schemas.microsoft.com/office/drawing/2014/main" id="{00000000-0008-0000-0000-00005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54" name="Immagine 9253" descr="http://demaco.consob/ArchiflowWeb/images/indicator.gif">
          <a:extLst>
            <a:ext uri="{FF2B5EF4-FFF2-40B4-BE49-F238E27FC236}">
              <a16:creationId xmlns:a16="http://schemas.microsoft.com/office/drawing/2014/main" id="{00000000-0008-0000-0000-00005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55" name="Immagine 9254" descr="http://demaco.consob/ArchiflowWeb/images/indicator.gif">
          <a:extLst>
            <a:ext uri="{FF2B5EF4-FFF2-40B4-BE49-F238E27FC236}">
              <a16:creationId xmlns:a16="http://schemas.microsoft.com/office/drawing/2014/main" id="{00000000-0008-0000-0000-00005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56" name="Immagine 9255" descr="http://demaco.consob/ArchiflowWeb/images/indicator.gif">
          <a:extLst>
            <a:ext uri="{FF2B5EF4-FFF2-40B4-BE49-F238E27FC236}">
              <a16:creationId xmlns:a16="http://schemas.microsoft.com/office/drawing/2014/main" id="{00000000-0008-0000-0000-00005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57" name="Immagine 9256" descr="http://demaco.consob/ArchiflowWeb/images/indicator.gif">
          <a:extLst>
            <a:ext uri="{FF2B5EF4-FFF2-40B4-BE49-F238E27FC236}">
              <a16:creationId xmlns:a16="http://schemas.microsoft.com/office/drawing/2014/main" id="{00000000-0008-0000-0000-00005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58" name="Immagine 9257" descr="http://demaco.consob/ArchiflowWeb/images/indicator.gif">
          <a:extLst>
            <a:ext uri="{FF2B5EF4-FFF2-40B4-BE49-F238E27FC236}">
              <a16:creationId xmlns:a16="http://schemas.microsoft.com/office/drawing/2014/main" id="{00000000-0008-0000-0000-00005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59" name="Immagine 9258" descr="http://demaco.consob/ArchiflowWeb/images/indicator.gif">
          <a:extLst>
            <a:ext uri="{FF2B5EF4-FFF2-40B4-BE49-F238E27FC236}">
              <a16:creationId xmlns:a16="http://schemas.microsoft.com/office/drawing/2014/main" id="{00000000-0008-0000-0000-00005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0" name="Immagine 9259" descr="http://demaco.consob/ArchiflowWeb/images/indicator.gif">
          <a:extLst>
            <a:ext uri="{FF2B5EF4-FFF2-40B4-BE49-F238E27FC236}">
              <a16:creationId xmlns:a16="http://schemas.microsoft.com/office/drawing/2014/main" id="{00000000-0008-0000-0000-00005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1" name="Immagine 9260" descr="http://demaco.consob/ArchiflowWeb/images/indicator.gif">
          <a:extLst>
            <a:ext uri="{FF2B5EF4-FFF2-40B4-BE49-F238E27FC236}">
              <a16:creationId xmlns:a16="http://schemas.microsoft.com/office/drawing/2014/main" id="{00000000-0008-0000-0000-00005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2" name="Immagine 9261" descr="http://demaco.consob/ArchiflowWeb/images/indicator.gif">
          <a:extLst>
            <a:ext uri="{FF2B5EF4-FFF2-40B4-BE49-F238E27FC236}">
              <a16:creationId xmlns:a16="http://schemas.microsoft.com/office/drawing/2014/main" id="{00000000-0008-0000-0000-00005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3" name="Immagine 9262" descr="http://demaco.consob/ArchiflowWeb/images/indicator.gif">
          <a:extLst>
            <a:ext uri="{FF2B5EF4-FFF2-40B4-BE49-F238E27FC236}">
              <a16:creationId xmlns:a16="http://schemas.microsoft.com/office/drawing/2014/main" id="{00000000-0008-0000-0000-00005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4" name="Immagine 9263" descr="http://demaco.consob/ArchiflowWeb/images/indicator.gif">
          <a:extLst>
            <a:ext uri="{FF2B5EF4-FFF2-40B4-BE49-F238E27FC236}">
              <a16:creationId xmlns:a16="http://schemas.microsoft.com/office/drawing/2014/main" id="{00000000-0008-0000-0000-00005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5" name="Immagine 9264" descr="http://demaco.consob/ArchiflowWeb/images/indicator.gif">
          <a:extLst>
            <a:ext uri="{FF2B5EF4-FFF2-40B4-BE49-F238E27FC236}">
              <a16:creationId xmlns:a16="http://schemas.microsoft.com/office/drawing/2014/main" id="{00000000-0008-0000-0000-00005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6" name="Immagine 9265" descr="http://demaco.consob/ArchiflowWeb/images/indicator.gif">
          <a:extLst>
            <a:ext uri="{FF2B5EF4-FFF2-40B4-BE49-F238E27FC236}">
              <a16:creationId xmlns:a16="http://schemas.microsoft.com/office/drawing/2014/main" id="{00000000-0008-0000-0000-00006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7" name="Immagine 9266" descr="http://demaco.consob/ArchiflowWeb/images/indicator.gif">
          <a:extLst>
            <a:ext uri="{FF2B5EF4-FFF2-40B4-BE49-F238E27FC236}">
              <a16:creationId xmlns:a16="http://schemas.microsoft.com/office/drawing/2014/main" id="{00000000-0008-0000-0000-00006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8" name="Immagine 9267" descr="http://demaco.consob/ArchiflowWeb/images/indicator.gif">
          <a:extLst>
            <a:ext uri="{FF2B5EF4-FFF2-40B4-BE49-F238E27FC236}">
              <a16:creationId xmlns:a16="http://schemas.microsoft.com/office/drawing/2014/main" id="{00000000-0008-0000-0000-00006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69" name="Immagine 9268" descr="http://demaco.consob/ArchiflowWeb/images/indicator.gif">
          <a:extLst>
            <a:ext uri="{FF2B5EF4-FFF2-40B4-BE49-F238E27FC236}">
              <a16:creationId xmlns:a16="http://schemas.microsoft.com/office/drawing/2014/main" id="{00000000-0008-0000-0000-00006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70" name="Immagine 9269" descr="http://demaco.consob/ArchiflowWeb/images/indicator.gif">
          <a:extLst>
            <a:ext uri="{FF2B5EF4-FFF2-40B4-BE49-F238E27FC236}">
              <a16:creationId xmlns:a16="http://schemas.microsoft.com/office/drawing/2014/main" id="{00000000-0008-0000-0000-00006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71" name="Immagine 9270" descr="http://demaco.consob/ArchiflowWeb/images/indicator.gif">
          <a:extLst>
            <a:ext uri="{FF2B5EF4-FFF2-40B4-BE49-F238E27FC236}">
              <a16:creationId xmlns:a16="http://schemas.microsoft.com/office/drawing/2014/main" id="{00000000-0008-0000-0000-00006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72" name="Immagine 9271" descr="http://demaco.consob/ArchiflowWeb/images/indicator.gif">
          <a:extLst>
            <a:ext uri="{FF2B5EF4-FFF2-40B4-BE49-F238E27FC236}">
              <a16:creationId xmlns:a16="http://schemas.microsoft.com/office/drawing/2014/main" id="{00000000-0008-0000-0000-00006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73" name="Immagine 9272" descr="http://demaco.consob/ArchiflowWeb/images/indicator.gif">
          <a:extLst>
            <a:ext uri="{FF2B5EF4-FFF2-40B4-BE49-F238E27FC236}">
              <a16:creationId xmlns:a16="http://schemas.microsoft.com/office/drawing/2014/main" id="{00000000-0008-0000-0000-00006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74" name="Immagine 9273" descr="http://demaco.consob/ArchiflowWeb/images/indicator.gif">
          <a:extLst>
            <a:ext uri="{FF2B5EF4-FFF2-40B4-BE49-F238E27FC236}">
              <a16:creationId xmlns:a16="http://schemas.microsoft.com/office/drawing/2014/main" id="{00000000-0008-0000-0000-00006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75" name="Immagine 9274" descr="http://demaco.consob/ArchiflowWeb/images/indicator.gif">
          <a:extLst>
            <a:ext uri="{FF2B5EF4-FFF2-40B4-BE49-F238E27FC236}">
              <a16:creationId xmlns:a16="http://schemas.microsoft.com/office/drawing/2014/main" id="{00000000-0008-0000-0000-00006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76" name="Immagine 9275" descr="http://demaco.consob/ArchiflowWeb/images/indicator.gif">
          <a:extLst>
            <a:ext uri="{FF2B5EF4-FFF2-40B4-BE49-F238E27FC236}">
              <a16:creationId xmlns:a16="http://schemas.microsoft.com/office/drawing/2014/main" id="{00000000-0008-0000-0000-00006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77" name="Immagine 9276" descr="http://demaco.consob/ArchiflowWeb/images/indicator.gif">
          <a:extLst>
            <a:ext uri="{FF2B5EF4-FFF2-40B4-BE49-F238E27FC236}">
              <a16:creationId xmlns:a16="http://schemas.microsoft.com/office/drawing/2014/main" id="{00000000-0008-0000-0000-00006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78" name="Immagine 9277" descr="http://demaco.consob/ArchiflowWeb/images/indicator.gif">
          <a:extLst>
            <a:ext uri="{FF2B5EF4-FFF2-40B4-BE49-F238E27FC236}">
              <a16:creationId xmlns:a16="http://schemas.microsoft.com/office/drawing/2014/main" id="{00000000-0008-0000-0000-00006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79" name="Immagine 9278" descr="http://demaco.consob/ArchiflowWeb/images/indicator.gif">
          <a:extLst>
            <a:ext uri="{FF2B5EF4-FFF2-40B4-BE49-F238E27FC236}">
              <a16:creationId xmlns:a16="http://schemas.microsoft.com/office/drawing/2014/main" id="{00000000-0008-0000-0000-00006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80" name="Immagine 9279" descr="http://demaco.consob/ArchiflowWeb/images/indicator.gif">
          <a:extLst>
            <a:ext uri="{FF2B5EF4-FFF2-40B4-BE49-F238E27FC236}">
              <a16:creationId xmlns:a16="http://schemas.microsoft.com/office/drawing/2014/main" id="{00000000-0008-0000-0000-00006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81" name="Immagine 9280" descr="http://demaco.consob/ArchiflowWeb/images/indicator.gif">
          <a:extLst>
            <a:ext uri="{FF2B5EF4-FFF2-40B4-BE49-F238E27FC236}">
              <a16:creationId xmlns:a16="http://schemas.microsoft.com/office/drawing/2014/main" id="{00000000-0008-0000-0000-00006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82" name="Immagine 9281" descr="http://demaco.consob/ArchiflowWeb/images/indicator.gif">
          <a:extLst>
            <a:ext uri="{FF2B5EF4-FFF2-40B4-BE49-F238E27FC236}">
              <a16:creationId xmlns:a16="http://schemas.microsoft.com/office/drawing/2014/main" id="{00000000-0008-0000-0000-00007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83" name="Immagine 9282" descr="http://demaco.consob/ArchiflowWeb/images/indicator.gif">
          <a:extLst>
            <a:ext uri="{FF2B5EF4-FFF2-40B4-BE49-F238E27FC236}">
              <a16:creationId xmlns:a16="http://schemas.microsoft.com/office/drawing/2014/main" id="{00000000-0008-0000-0000-00007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84" name="Immagine 9283" descr="http://demaco.consob/ArchiflowWeb/images/indicator.gif">
          <a:extLst>
            <a:ext uri="{FF2B5EF4-FFF2-40B4-BE49-F238E27FC236}">
              <a16:creationId xmlns:a16="http://schemas.microsoft.com/office/drawing/2014/main" id="{00000000-0008-0000-0000-00007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85" name="Immagine 9284" descr="http://demaco.consob/ArchiflowWeb/images/indicator.gif">
          <a:extLst>
            <a:ext uri="{FF2B5EF4-FFF2-40B4-BE49-F238E27FC236}">
              <a16:creationId xmlns:a16="http://schemas.microsoft.com/office/drawing/2014/main" id="{00000000-0008-0000-0000-00007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86" name="Immagine 9285" descr="http://demaco.consob/ArchiflowWeb/images/indicator.gif">
          <a:extLst>
            <a:ext uri="{FF2B5EF4-FFF2-40B4-BE49-F238E27FC236}">
              <a16:creationId xmlns:a16="http://schemas.microsoft.com/office/drawing/2014/main" id="{00000000-0008-0000-0000-00007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87" name="Immagine 9286" descr="http://demaco.consob/ArchiflowWeb/images/indicator.gif">
          <a:extLst>
            <a:ext uri="{FF2B5EF4-FFF2-40B4-BE49-F238E27FC236}">
              <a16:creationId xmlns:a16="http://schemas.microsoft.com/office/drawing/2014/main" id="{00000000-0008-0000-0000-00007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88" name="Immagine 9287" descr="http://demaco.consob/ArchiflowWeb/images/indicator.gif">
          <a:extLst>
            <a:ext uri="{FF2B5EF4-FFF2-40B4-BE49-F238E27FC236}">
              <a16:creationId xmlns:a16="http://schemas.microsoft.com/office/drawing/2014/main" id="{00000000-0008-0000-0000-00007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89" name="Immagine 9288" descr="http://demaco.consob/ArchiflowWeb/images/indicator.gif">
          <a:extLst>
            <a:ext uri="{FF2B5EF4-FFF2-40B4-BE49-F238E27FC236}">
              <a16:creationId xmlns:a16="http://schemas.microsoft.com/office/drawing/2014/main" id="{00000000-0008-0000-0000-00007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90" name="Immagine 9289" descr="http://demaco.consob/ArchiflowWeb/images/indicator.gif">
          <a:extLst>
            <a:ext uri="{FF2B5EF4-FFF2-40B4-BE49-F238E27FC236}">
              <a16:creationId xmlns:a16="http://schemas.microsoft.com/office/drawing/2014/main" id="{00000000-0008-0000-0000-00007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91" name="Immagine 9290" descr="http://demaco.consob/ArchiflowWeb/images/indicator.gif">
          <a:extLst>
            <a:ext uri="{FF2B5EF4-FFF2-40B4-BE49-F238E27FC236}">
              <a16:creationId xmlns:a16="http://schemas.microsoft.com/office/drawing/2014/main" id="{00000000-0008-0000-0000-00007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92" name="Immagine 9291" descr="http://demaco.consob/ArchiflowWeb/images/indicator.gif">
          <a:extLst>
            <a:ext uri="{FF2B5EF4-FFF2-40B4-BE49-F238E27FC236}">
              <a16:creationId xmlns:a16="http://schemas.microsoft.com/office/drawing/2014/main" id="{00000000-0008-0000-0000-00007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93" name="Immagine 9292" descr="http://demaco.consob/ArchiflowWeb/images/indicator.gif">
          <a:extLst>
            <a:ext uri="{FF2B5EF4-FFF2-40B4-BE49-F238E27FC236}">
              <a16:creationId xmlns:a16="http://schemas.microsoft.com/office/drawing/2014/main" id="{00000000-0008-0000-0000-00007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94" name="Immagine 9293" descr="http://demaco.consob/ArchiflowWeb/images/indicator.gif">
          <a:extLst>
            <a:ext uri="{FF2B5EF4-FFF2-40B4-BE49-F238E27FC236}">
              <a16:creationId xmlns:a16="http://schemas.microsoft.com/office/drawing/2014/main" id="{00000000-0008-0000-0000-00007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95" name="Immagine 9294" descr="http://demaco.consob/ArchiflowWeb/images/indicator.gif">
          <a:extLst>
            <a:ext uri="{FF2B5EF4-FFF2-40B4-BE49-F238E27FC236}">
              <a16:creationId xmlns:a16="http://schemas.microsoft.com/office/drawing/2014/main" id="{00000000-0008-0000-0000-00007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96" name="Immagine 9295" descr="http://demaco.consob/ArchiflowWeb/images/indicator.gif">
          <a:extLst>
            <a:ext uri="{FF2B5EF4-FFF2-40B4-BE49-F238E27FC236}">
              <a16:creationId xmlns:a16="http://schemas.microsoft.com/office/drawing/2014/main" id="{00000000-0008-0000-0000-00007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97" name="Immagine 9296" descr="http://demaco.consob/ArchiflowWeb/images/indicator.gif">
          <a:extLst>
            <a:ext uri="{FF2B5EF4-FFF2-40B4-BE49-F238E27FC236}">
              <a16:creationId xmlns:a16="http://schemas.microsoft.com/office/drawing/2014/main" id="{00000000-0008-0000-0000-00007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298" name="Immagine 9297" descr="http://demaco.consob/ArchiflowWeb/images/indicator.gif">
          <a:extLst>
            <a:ext uri="{FF2B5EF4-FFF2-40B4-BE49-F238E27FC236}">
              <a16:creationId xmlns:a16="http://schemas.microsoft.com/office/drawing/2014/main" id="{00000000-0008-0000-0000-00008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299" name="Immagine 9298" descr="http://demaco.consob/ArchiflowWeb/images/indicator.gif">
          <a:extLst>
            <a:ext uri="{FF2B5EF4-FFF2-40B4-BE49-F238E27FC236}">
              <a16:creationId xmlns:a16="http://schemas.microsoft.com/office/drawing/2014/main" id="{00000000-0008-0000-0000-00008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00" name="Immagine 9299" descr="http://demaco.consob/ArchiflowWeb/images/indicator.gif">
          <a:extLst>
            <a:ext uri="{FF2B5EF4-FFF2-40B4-BE49-F238E27FC236}">
              <a16:creationId xmlns:a16="http://schemas.microsoft.com/office/drawing/2014/main" id="{00000000-0008-0000-0000-00008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01" name="Immagine 9300" descr="http://demaco.consob/ArchiflowWeb/images/indicator.gif">
          <a:extLst>
            <a:ext uri="{FF2B5EF4-FFF2-40B4-BE49-F238E27FC236}">
              <a16:creationId xmlns:a16="http://schemas.microsoft.com/office/drawing/2014/main" id="{00000000-0008-0000-0000-00008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02" name="Immagine 9301" descr="http://demaco.consob/ArchiflowWeb/images/indicator.gif">
          <a:extLst>
            <a:ext uri="{FF2B5EF4-FFF2-40B4-BE49-F238E27FC236}">
              <a16:creationId xmlns:a16="http://schemas.microsoft.com/office/drawing/2014/main" id="{00000000-0008-0000-0000-00008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03" name="Immagine 9302" descr="http://demaco.consob/ArchiflowWeb/images/indicator.gif">
          <a:extLst>
            <a:ext uri="{FF2B5EF4-FFF2-40B4-BE49-F238E27FC236}">
              <a16:creationId xmlns:a16="http://schemas.microsoft.com/office/drawing/2014/main" id="{00000000-0008-0000-0000-00008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04" name="Immagine 9303" descr="http://demaco.consob/ArchiflowWeb/images/indicator.gif">
          <a:extLst>
            <a:ext uri="{FF2B5EF4-FFF2-40B4-BE49-F238E27FC236}">
              <a16:creationId xmlns:a16="http://schemas.microsoft.com/office/drawing/2014/main" id="{00000000-0008-0000-0000-00008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05" name="Immagine 9304" descr="http://demaco.consob/ArchiflowWeb/images/indicator.gif">
          <a:extLst>
            <a:ext uri="{FF2B5EF4-FFF2-40B4-BE49-F238E27FC236}">
              <a16:creationId xmlns:a16="http://schemas.microsoft.com/office/drawing/2014/main" id="{00000000-0008-0000-0000-00008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06" name="Immagine 9305" descr="http://demaco.consob/ArchiflowWeb/images/indicator.gif">
          <a:extLst>
            <a:ext uri="{FF2B5EF4-FFF2-40B4-BE49-F238E27FC236}">
              <a16:creationId xmlns:a16="http://schemas.microsoft.com/office/drawing/2014/main" id="{00000000-0008-0000-0000-00008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07" name="Immagine 9306" descr="http://demaco.consob/ArchiflowWeb/images/indicator.gif">
          <a:extLst>
            <a:ext uri="{FF2B5EF4-FFF2-40B4-BE49-F238E27FC236}">
              <a16:creationId xmlns:a16="http://schemas.microsoft.com/office/drawing/2014/main" id="{00000000-0008-0000-0000-00008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08" name="Immagine 9307" descr="http://demaco.consob/ArchiflowWeb/images/indicator.gif">
          <a:extLst>
            <a:ext uri="{FF2B5EF4-FFF2-40B4-BE49-F238E27FC236}">
              <a16:creationId xmlns:a16="http://schemas.microsoft.com/office/drawing/2014/main" id="{00000000-0008-0000-0000-00008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09" name="Immagine 9308" descr="http://demaco.consob/ArchiflowWeb/images/indicator.gif">
          <a:extLst>
            <a:ext uri="{FF2B5EF4-FFF2-40B4-BE49-F238E27FC236}">
              <a16:creationId xmlns:a16="http://schemas.microsoft.com/office/drawing/2014/main" id="{00000000-0008-0000-0000-00008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10" name="Immagine 9309" descr="http://demaco.consob/ArchiflowWeb/images/indicator.gif">
          <a:extLst>
            <a:ext uri="{FF2B5EF4-FFF2-40B4-BE49-F238E27FC236}">
              <a16:creationId xmlns:a16="http://schemas.microsoft.com/office/drawing/2014/main" id="{00000000-0008-0000-0000-00008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1" name="Immagine 9310" descr="http://demaco.consob/ArchiflowWeb/images/indicator.gif">
          <a:extLst>
            <a:ext uri="{FF2B5EF4-FFF2-40B4-BE49-F238E27FC236}">
              <a16:creationId xmlns:a16="http://schemas.microsoft.com/office/drawing/2014/main" id="{00000000-0008-0000-0000-00008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2" name="Immagine 9311" descr="http://demaco.consob/ArchiflowWeb/images/indicator.gif">
          <a:extLst>
            <a:ext uri="{FF2B5EF4-FFF2-40B4-BE49-F238E27FC236}">
              <a16:creationId xmlns:a16="http://schemas.microsoft.com/office/drawing/2014/main" id="{00000000-0008-0000-0000-00008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3" name="Immagine 9312" descr="http://demaco.consob/ArchiflowWeb/images/indicator.gif">
          <a:extLst>
            <a:ext uri="{FF2B5EF4-FFF2-40B4-BE49-F238E27FC236}">
              <a16:creationId xmlns:a16="http://schemas.microsoft.com/office/drawing/2014/main" id="{00000000-0008-0000-0000-00008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4" name="Immagine 9313" descr="http://demaco.consob/ArchiflowWeb/images/indicator.gif">
          <a:extLst>
            <a:ext uri="{FF2B5EF4-FFF2-40B4-BE49-F238E27FC236}">
              <a16:creationId xmlns:a16="http://schemas.microsoft.com/office/drawing/2014/main" id="{00000000-0008-0000-0000-00009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5" name="Immagine 9314" descr="http://demaco.consob/ArchiflowWeb/images/indicator.gif">
          <a:extLst>
            <a:ext uri="{FF2B5EF4-FFF2-40B4-BE49-F238E27FC236}">
              <a16:creationId xmlns:a16="http://schemas.microsoft.com/office/drawing/2014/main" id="{00000000-0008-0000-0000-00009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6" name="Immagine 9315" descr="http://demaco.consob/ArchiflowWeb/images/indicator.gif">
          <a:extLst>
            <a:ext uri="{FF2B5EF4-FFF2-40B4-BE49-F238E27FC236}">
              <a16:creationId xmlns:a16="http://schemas.microsoft.com/office/drawing/2014/main" id="{00000000-0008-0000-0000-00009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7" name="Immagine 9316" descr="http://demaco.consob/ArchiflowWeb/images/indicator.gif">
          <a:extLst>
            <a:ext uri="{FF2B5EF4-FFF2-40B4-BE49-F238E27FC236}">
              <a16:creationId xmlns:a16="http://schemas.microsoft.com/office/drawing/2014/main" id="{00000000-0008-0000-0000-00009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8" name="Immagine 9317" descr="http://demaco.consob/ArchiflowWeb/images/indicator.gif">
          <a:extLst>
            <a:ext uri="{FF2B5EF4-FFF2-40B4-BE49-F238E27FC236}">
              <a16:creationId xmlns:a16="http://schemas.microsoft.com/office/drawing/2014/main" id="{00000000-0008-0000-0000-00009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19" name="Immagine 9318" descr="http://demaco.consob/ArchiflowWeb/images/indicator.gif">
          <a:extLst>
            <a:ext uri="{FF2B5EF4-FFF2-40B4-BE49-F238E27FC236}">
              <a16:creationId xmlns:a16="http://schemas.microsoft.com/office/drawing/2014/main" id="{00000000-0008-0000-0000-00009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0" name="Immagine 9319" descr="http://demaco.consob/ArchiflowWeb/images/indicator.gif">
          <a:extLst>
            <a:ext uri="{FF2B5EF4-FFF2-40B4-BE49-F238E27FC236}">
              <a16:creationId xmlns:a16="http://schemas.microsoft.com/office/drawing/2014/main" id="{00000000-0008-0000-0000-00009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1" name="Immagine 9320" descr="http://demaco.consob/ArchiflowWeb/images/indicator.gif">
          <a:extLst>
            <a:ext uri="{FF2B5EF4-FFF2-40B4-BE49-F238E27FC236}">
              <a16:creationId xmlns:a16="http://schemas.microsoft.com/office/drawing/2014/main" id="{00000000-0008-0000-0000-00009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2" name="Immagine 9321" descr="http://demaco.consob/ArchiflowWeb/images/indicator.gif">
          <a:extLst>
            <a:ext uri="{FF2B5EF4-FFF2-40B4-BE49-F238E27FC236}">
              <a16:creationId xmlns:a16="http://schemas.microsoft.com/office/drawing/2014/main" id="{00000000-0008-0000-0000-00009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3" name="Immagine 9322" descr="http://demaco.consob/ArchiflowWeb/images/indicator.gif">
          <a:extLst>
            <a:ext uri="{FF2B5EF4-FFF2-40B4-BE49-F238E27FC236}">
              <a16:creationId xmlns:a16="http://schemas.microsoft.com/office/drawing/2014/main" id="{00000000-0008-0000-0000-00009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4" name="Immagine 9323" descr="http://demaco.consob/ArchiflowWeb/images/indicator.gif">
          <a:extLst>
            <a:ext uri="{FF2B5EF4-FFF2-40B4-BE49-F238E27FC236}">
              <a16:creationId xmlns:a16="http://schemas.microsoft.com/office/drawing/2014/main" id="{00000000-0008-0000-0000-00009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5" name="Immagine 9324" descr="http://demaco.consob/ArchiflowWeb/images/indicator.gif">
          <a:extLst>
            <a:ext uri="{FF2B5EF4-FFF2-40B4-BE49-F238E27FC236}">
              <a16:creationId xmlns:a16="http://schemas.microsoft.com/office/drawing/2014/main" id="{00000000-0008-0000-0000-00009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6" name="Immagine 9325" descr="http://demaco.consob/ArchiflowWeb/images/indicator.gif">
          <a:extLst>
            <a:ext uri="{FF2B5EF4-FFF2-40B4-BE49-F238E27FC236}">
              <a16:creationId xmlns:a16="http://schemas.microsoft.com/office/drawing/2014/main" id="{00000000-0008-0000-0000-00009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7" name="Immagine 9326" descr="http://demaco.consob/ArchiflowWeb/images/indicator.gif">
          <a:extLst>
            <a:ext uri="{FF2B5EF4-FFF2-40B4-BE49-F238E27FC236}">
              <a16:creationId xmlns:a16="http://schemas.microsoft.com/office/drawing/2014/main" id="{00000000-0008-0000-0000-00009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8" name="Immagine 9327" descr="http://demaco.consob/ArchiflowWeb/images/indicator.gif">
          <a:extLst>
            <a:ext uri="{FF2B5EF4-FFF2-40B4-BE49-F238E27FC236}">
              <a16:creationId xmlns:a16="http://schemas.microsoft.com/office/drawing/2014/main" id="{00000000-0008-0000-0000-00009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29" name="Immagine 9328" descr="http://demaco.consob/ArchiflowWeb/images/indicator.gif">
          <a:extLst>
            <a:ext uri="{FF2B5EF4-FFF2-40B4-BE49-F238E27FC236}">
              <a16:creationId xmlns:a16="http://schemas.microsoft.com/office/drawing/2014/main" id="{00000000-0008-0000-0000-00009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30" name="Immagine 9329" descr="http://demaco.consob/ArchiflowWeb/images/indicator.gif">
          <a:extLst>
            <a:ext uri="{FF2B5EF4-FFF2-40B4-BE49-F238E27FC236}">
              <a16:creationId xmlns:a16="http://schemas.microsoft.com/office/drawing/2014/main" id="{00000000-0008-0000-0000-0000A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31" name="Immagine 9330" descr="http://demaco.consob/ArchiflowWeb/images/indicator.gif">
          <a:extLst>
            <a:ext uri="{FF2B5EF4-FFF2-40B4-BE49-F238E27FC236}">
              <a16:creationId xmlns:a16="http://schemas.microsoft.com/office/drawing/2014/main" id="{00000000-0008-0000-0000-0000A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32" name="Immagine 9331" descr="http://demaco.consob/ArchiflowWeb/images/indicator.gif">
          <a:extLst>
            <a:ext uri="{FF2B5EF4-FFF2-40B4-BE49-F238E27FC236}">
              <a16:creationId xmlns:a16="http://schemas.microsoft.com/office/drawing/2014/main" id="{00000000-0008-0000-0000-0000A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33" name="Immagine 9332" descr="http://demaco.consob/ArchiflowWeb/images/indicator.gif">
          <a:extLst>
            <a:ext uri="{FF2B5EF4-FFF2-40B4-BE49-F238E27FC236}">
              <a16:creationId xmlns:a16="http://schemas.microsoft.com/office/drawing/2014/main" id="{00000000-0008-0000-0000-0000A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34" name="Immagine 9333" descr="http://demaco.consob/ArchiflowWeb/images/indicator.gif">
          <a:extLst>
            <a:ext uri="{FF2B5EF4-FFF2-40B4-BE49-F238E27FC236}">
              <a16:creationId xmlns:a16="http://schemas.microsoft.com/office/drawing/2014/main" id="{00000000-0008-0000-0000-0000A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35" name="Immagine 9334" descr="http://demaco.consob/ArchiflowWeb/images/indicator.gif">
          <a:extLst>
            <a:ext uri="{FF2B5EF4-FFF2-40B4-BE49-F238E27FC236}">
              <a16:creationId xmlns:a16="http://schemas.microsoft.com/office/drawing/2014/main" id="{00000000-0008-0000-0000-0000A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36" name="Immagine 9335" descr="http://demaco.consob/ArchiflowWeb/images/indicator.gif">
          <a:extLst>
            <a:ext uri="{FF2B5EF4-FFF2-40B4-BE49-F238E27FC236}">
              <a16:creationId xmlns:a16="http://schemas.microsoft.com/office/drawing/2014/main" id="{00000000-0008-0000-0000-0000A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37" name="Immagine 9336" descr="http://demaco.consob/ArchiflowWeb/images/indicator.gif">
          <a:extLst>
            <a:ext uri="{FF2B5EF4-FFF2-40B4-BE49-F238E27FC236}">
              <a16:creationId xmlns:a16="http://schemas.microsoft.com/office/drawing/2014/main" id="{00000000-0008-0000-0000-0000A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38" name="Immagine 9337" descr="http://demaco.consob/ArchiflowWeb/images/indicator.gif">
          <a:extLst>
            <a:ext uri="{FF2B5EF4-FFF2-40B4-BE49-F238E27FC236}">
              <a16:creationId xmlns:a16="http://schemas.microsoft.com/office/drawing/2014/main" id="{00000000-0008-0000-0000-0000A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39" name="Immagine 9338" descr="http://demaco.consob/ArchiflowWeb/images/indicator.gif">
          <a:extLst>
            <a:ext uri="{FF2B5EF4-FFF2-40B4-BE49-F238E27FC236}">
              <a16:creationId xmlns:a16="http://schemas.microsoft.com/office/drawing/2014/main" id="{00000000-0008-0000-0000-0000A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40" name="Immagine 9339" descr="http://demaco.consob/ArchiflowWeb/images/indicator.gif">
          <a:extLst>
            <a:ext uri="{FF2B5EF4-FFF2-40B4-BE49-F238E27FC236}">
              <a16:creationId xmlns:a16="http://schemas.microsoft.com/office/drawing/2014/main" id="{00000000-0008-0000-0000-0000A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41" name="Immagine 9340" descr="http://demaco.consob/ArchiflowWeb/images/indicator.gif">
          <a:extLst>
            <a:ext uri="{FF2B5EF4-FFF2-40B4-BE49-F238E27FC236}">
              <a16:creationId xmlns:a16="http://schemas.microsoft.com/office/drawing/2014/main" id="{00000000-0008-0000-0000-0000A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42" name="Immagine 9341" descr="http://demaco.consob/ArchiflowWeb/images/indicator.gif">
          <a:extLst>
            <a:ext uri="{FF2B5EF4-FFF2-40B4-BE49-F238E27FC236}">
              <a16:creationId xmlns:a16="http://schemas.microsoft.com/office/drawing/2014/main" id="{00000000-0008-0000-0000-0000A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43" name="Immagine 9342" descr="http://demaco.consob/ArchiflowWeb/images/indicator.gif">
          <a:extLst>
            <a:ext uri="{FF2B5EF4-FFF2-40B4-BE49-F238E27FC236}">
              <a16:creationId xmlns:a16="http://schemas.microsoft.com/office/drawing/2014/main" id="{00000000-0008-0000-0000-0000A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44" name="Immagine 9343" descr="http://demaco.consob/ArchiflowWeb/images/indicator.gif">
          <a:extLst>
            <a:ext uri="{FF2B5EF4-FFF2-40B4-BE49-F238E27FC236}">
              <a16:creationId xmlns:a16="http://schemas.microsoft.com/office/drawing/2014/main" id="{00000000-0008-0000-0000-0000A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45" name="Immagine 9344" descr="http://demaco.consob/ArchiflowWeb/images/indicator.gif">
          <a:extLst>
            <a:ext uri="{FF2B5EF4-FFF2-40B4-BE49-F238E27FC236}">
              <a16:creationId xmlns:a16="http://schemas.microsoft.com/office/drawing/2014/main" id="{00000000-0008-0000-0000-0000A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46" name="Immagine 9345" descr="http://demaco.consob/ArchiflowWeb/images/indicator.gif">
          <a:extLst>
            <a:ext uri="{FF2B5EF4-FFF2-40B4-BE49-F238E27FC236}">
              <a16:creationId xmlns:a16="http://schemas.microsoft.com/office/drawing/2014/main" id="{00000000-0008-0000-0000-0000B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47" name="Immagine 9346" descr="http://demaco.consob/ArchiflowWeb/images/indicator.gif">
          <a:extLst>
            <a:ext uri="{FF2B5EF4-FFF2-40B4-BE49-F238E27FC236}">
              <a16:creationId xmlns:a16="http://schemas.microsoft.com/office/drawing/2014/main" id="{00000000-0008-0000-0000-0000B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48" name="Immagine 9347" descr="http://demaco.consob/ArchiflowWeb/images/indicator.gif">
          <a:extLst>
            <a:ext uri="{FF2B5EF4-FFF2-40B4-BE49-F238E27FC236}">
              <a16:creationId xmlns:a16="http://schemas.microsoft.com/office/drawing/2014/main" id="{00000000-0008-0000-0000-0000B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49" name="Immagine 9348" descr="http://demaco.consob/ArchiflowWeb/images/indicator.gif">
          <a:extLst>
            <a:ext uri="{FF2B5EF4-FFF2-40B4-BE49-F238E27FC236}">
              <a16:creationId xmlns:a16="http://schemas.microsoft.com/office/drawing/2014/main" id="{00000000-0008-0000-0000-0000B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50" name="Immagine 9349" descr="http://demaco.consob/ArchiflowWeb/images/indicator.gif">
          <a:extLst>
            <a:ext uri="{FF2B5EF4-FFF2-40B4-BE49-F238E27FC236}">
              <a16:creationId xmlns:a16="http://schemas.microsoft.com/office/drawing/2014/main" id="{00000000-0008-0000-0000-0000B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51" name="Immagine 9350" descr="http://demaco.consob/ArchiflowWeb/images/indicator.gif">
          <a:extLst>
            <a:ext uri="{FF2B5EF4-FFF2-40B4-BE49-F238E27FC236}">
              <a16:creationId xmlns:a16="http://schemas.microsoft.com/office/drawing/2014/main" id="{00000000-0008-0000-0000-0000B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52" name="Immagine 9351" descr="http://demaco.consob/ArchiflowWeb/images/indicator.gif">
          <a:extLst>
            <a:ext uri="{FF2B5EF4-FFF2-40B4-BE49-F238E27FC236}">
              <a16:creationId xmlns:a16="http://schemas.microsoft.com/office/drawing/2014/main" id="{00000000-0008-0000-0000-0000B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53" name="Immagine 9352" descr="http://demaco.consob/ArchiflowWeb/images/indicator.gif">
          <a:extLst>
            <a:ext uri="{FF2B5EF4-FFF2-40B4-BE49-F238E27FC236}">
              <a16:creationId xmlns:a16="http://schemas.microsoft.com/office/drawing/2014/main" id="{00000000-0008-0000-0000-0000B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54" name="Immagine 9353" descr="http://demaco.consob/ArchiflowWeb/images/indicator.gif">
          <a:extLst>
            <a:ext uri="{FF2B5EF4-FFF2-40B4-BE49-F238E27FC236}">
              <a16:creationId xmlns:a16="http://schemas.microsoft.com/office/drawing/2014/main" id="{00000000-0008-0000-0000-0000B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55" name="Immagine 9354" descr="http://demaco.consob/ArchiflowWeb/images/indicator.gif">
          <a:extLst>
            <a:ext uri="{FF2B5EF4-FFF2-40B4-BE49-F238E27FC236}">
              <a16:creationId xmlns:a16="http://schemas.microsoft.com/office/drawing/2014/main" id="{00000000-0008-0000-0000-0000B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56" name="Immagine 9355" descr="http://demaco.consob/ArchiflowWeb/images/indicator.gif">
          <a:extLst>
            <a:ext uri="{FF2B5EF4-FFF2-40B4-BE49-F238E27FC236}">
              <a16:creationId xmlns:a16="http://schemas.microsoft.com/office/drawing/2014/main" id="{00000000-0008-0000-0000-0000B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57" name="Immagine 9356" descr="http://demaco.consob/ArchiflowWeb/images/indicator.gif">
          <a:extLst>
            <a:ext uri="{FF2B5EF4-FFF2-40B4-BE49-F238E27FC236}">
              <a16:creationId xmlns:a16="http://schemas.microsoft.com/office/drawing/2014/main" id="{00000000-0008-0000-0000-0000B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58" name="Immagine 9357" descr="http://demaco.consob/ArchiflowWeb/images/indicator.gif">
          <a:extLst>
            <a:ext uri="{FF2B5EF4-FFF2-40B4-BE49-F238E27FC236}">
              <a16:creationId xmlns:a16="http://schemas.microsoft.com/office/drawing/2014/main" id="{00000000-0008-0000-0000-0000B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59" name="Immagine 9358" descr="http://demaco.consob/ArchiflowWeb/images/indicator.gif">
          <a:extLst>
            <a:ext uri="{FF2B5EF4-FFF2-40B4-BE49-F238E27FC236}">
              <a16:creationId xmlns:a16="http://schemas.microsoft.com/office/drawing/2014/main" id="{00000000-0008-0000-0000-0000B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60" name="Immagine 9359" descr="http://demaco.consob/ArchiflowWeb/images/indicator.gif">
          <a:extLst>
            <a:ext uri="{FF2B5EF4-FFF2-40B4-BE49-F238E27FC236}">
              <a16:creationId xmlns:a16="http://schemas.microsoft.com/office/drawing/2014/main" id="{00000000-0008-0000-0000-0000B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61" name="Immagine 9360" descr="http://demaco.consob/ArchiflowWeb/images/indicator.gif">
          <a:extLst>
            <a:ext uri="{FF2B5EF4-FFF2-40B4-BE49-F238E27FC236}">
              <a16:creationId xmlns:a16="http://schemas.microsoft.com/office/drawing/2014/main" id="{00000000-0008-0000-0000-0000B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62" name="Immagine 9361" descr="http://demaco.consob/ArchiflowWeb/images/indicator.gif">
          <a:extLst>
            <a:ext uri="{FF2B5EF4-FFF2-40B4-BE49-F238E27FC236}">
              <a16:creationId xmlns:a16="http://schemas.microsoft.com/office/drawing/2014/main" id="{00000000-0008-0000-0000-0000C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63" name="Immagine 9362" descr="http://demaco.consob/ArchiflowWeb/images/indicator.gif">
          <a:extLst>
            <a:ext uri="{FF2B5EF4-FFF2-40B4-BE49-F238E27FC236}">
              <a16:creationId xmlns:a16="http://schemas.microsoft.com/office/drawing/2014/main" id="{00000000-0008-0000-0000-0000C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64" name="Immagine 9363" descr="http://demaco.consob/ArchiflowWeb/images/indicator.gif">
          <a:extLst>
            <a:ext uri="{FF2B5EF4-FFF2-40B4-BE49-F238E27FC236}">
              <a16:creationId xmlns:a16="http://schemas.microsoft.com/office/drawing/2014/main" id="{00000000-0008-0000-0000-0000C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65" name="Immagine 9364" descr="http://demaco.consob/ArchiflowWeb/images/indicator.gif">
          <a:extLst>
            <a:ext uri="{FF2B5EF4-FFF2-40B4-BE49-F238E27FC236}">
              <a16:creationId xmlns:a16="http://schemas.microsoft.com/office/drawing/2014/main" id="{00000000-0008-0000-0000-0000C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66" name="Immagine 9365" descr="http://demaco.consob/ArchiflowWeb/images/indicator.gif">
          <a:extLst>
            <a:ext uri="{FF2B5EF4-FFF2-40B4-BE49-F238E27FC236}">
              <a16:creationId xmlns:a16="http://schemas.microsoft.com/office/drawing/2014/main" id="{00000000-0008-0000-0000-0000C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67" name="Immagine 9366" descr="http://demaco.consob/ArchiflowWeb/images/indicator.gif">
          <a:extLst>
            <a:ext uri="{FF2B5EF4-FFF2-40B4-BE49-F238E27FC236}">
              <a16:creationId xmlns:a16="http://schemas.microsoft.com/office/drawing/2014/main" id="{00000000-0008-0000-0000-0000C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68" name="Immagine 9367" descr="http://demaco.consob/ArchiflowWeb/images/indicator.gif">
          <a:extLst>
            <a:ext uri="{FF2B5EF4-FFF2-40B4-BE49-F238E27FC236}">
              <a16:creationId xmlns:a16="http://schemas.microsoft.com/office/drawing/2014/main" id="{00000000-0008-0000-0000-0000C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69" name="Immagine 9368" descr="http://demaco.consob/ArchiflowWeb/images/indicator.gif">
          <a:extLst>
            <a:ext uri="{FF2B5EF4-FFF2-40B4-BE49-F238E27FC236}">
              <a16:creationId xmlns:a16="http://schemas.microsoft.com/office/drawing/2014/main" id="{00000000-0008-0000-0000-0000C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70" name="Immagine 9369" descr="http://demaco.consob/ArchiflowWeb/images/indicator.gif">
          <a:extLst>
            <a:ext uri="{FF2B5EF4-FFF2-40B4-BE49-F238E27FC236}">
              <a16:creationId xmlns:a16="http://schemas.microsoft.com/office/drawing/2014/main" id="{00000000-0008-0000-0000-0000C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71" name="Immagine 9370" descr="http://demaco.consob/ArchiflowWeb/images/indicator.gif">
          <a:extLst>
            <a:ext uri="{FF2B5EF4-FFF2-40B4-BE49-F238E27FC236}">
              <a16:creationId xmlns:a16="http://schemas.microsoft.com/office/drawing/2014/main" id="{00000000-0008-0000-0000-0000C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72" name="Immagine 9371" descr="http://demaco.consob/ArchiflowWeb/images/indicator.gif">
          <a:extLst>
            <a:ext uri="{FF2B5EF4-FFF2-40B4-BE49-F238E27FC236}">
              <a16:creationId xmlns:a16="http://schemas.microsoft.com/office/drawing/2014/main" id="{00000000-0008-0000-0000-0000C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73" name="Immagine 9372" descr="http://demaco.consob/ArchiflowWeb/images/indicator.gif">
          <a:extLst>
            <a:ext uri="{FF2B5EF4-FFF2-40B4-BE49-F238E27FC236}">
              <a16:creationId xmlns:a16="http://schemas.microsoft.com/office/drawing/2014/main" id="{00000000-0008-0000-0000-0000C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74" name="Immagine 9373" descr="http://demaco.consob/ArchiflowWeb/images/indicator.gif">
          <a:extLst>
            <a:ext uri="{FF2B5EF4-FFF2-40B4-BE49-F238E27FC236}">
              <a16:creationId xmlns:a16="http://schemas.microsoft.com/office/drawing/2014/main" id="{00000000-0008-0000-0000-0000C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75" name="Immagine 9374" descr="http://demaco.consob/ArchiflowWeb/images/indicator.gif">
          <a:extLst>
            <a:ext uri="{FF2B5EF4-FFF2-40B4-BE49-F238E27FC236}">
              <a16:creationId xmlns:a16="http://schemas.microsoft.com/office/drawing/2014/main" id="{00000000-0008-0000-0000-0000C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76" name="Immagine 9375" descr="http://demaco.consob/ArchiflowWeb/images/indicator.gif">
          <a:extLst>
            <a:ext uri="{FF2B5EF4-FFF2-40B4-BE49-F238E27FC236}">
              <a16:creationId xmlns:a16="http://schemas.microsoft.com/office/drawing/2014/main" id="{00000000-0008-0000-0000-0000C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77" name="Immagine 9376" descr="http://demaco.consob/ArchiflowWeb/images/indicator.gif">
          <a:extLst>
            <a:ext uri="{FF2B5EF4-FFF2-40B4-BE49-F238E27FC236}">
              <a16:creationId xmlns:a16="http://schemas.microsoft.com/office/drawing/2014/main" id="{00000000-0008-0000-0000-0000C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78" name="Immagine 9377" descr="http://demaco.consob/ArchiflowWeb/images/indicator.gif">
          <a:extLst>
            <a:ext uri="{FF2B5EF4-FFF2-40B4-BE49-F238E27FC236}">
              <a16:creationId xmlns:a16="http://schemas.microsoft.com/office/drawing/2014/main" id="{00000000-0008-0000-0000-0000D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79" name="Immagine 9378" descr="http://demaco.consob/ArchiflowWeb/images/indicator.gif">
          <a:extLst>
            <a:ext uri="{FF2B5EF4-FFF2-40B4-BE49-F238E27FC236}">
              <a16:creationId xmlns:a16="http://schemas.microsoft.com/office/drawing/2014/main" id="{00000000-0008-0000-0000-0000D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80" name="Immagine 9379" descr="http://demaco.consob/ArchiflowWeb/images/indicator.gif">
          <a:extLst>
            <a:ext uri="{FF2B5EF4-FFF2-40B4-BE49-F238E27FC236}">
              <a16:creationId xmlns:a16="http://schemas.microsoft.com/office/drawing/2014/main" id="{00000000-0008-0000-0000-0000D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81" name="Immagine 9380" descr="http://demaco.consob/ArchiflowWeb/images/indicator.gif">
          <a:extLst>
            <a:ext uri="{FF2B5EF4-FFF2-40B4-BE49-F238E27FC236}">
              <a16:creationId xmlns:a16="http://schemas.microsoft.com/office/drawing/2014/main" id="{00000000-0008-0000-0000-0000D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82" name="Immagine 9381" descr="http://demaco.consob/ArchiflowWeb/images/indicator.gif">
          <a:extLst>
            <a:ext uri="{FF2B5EF4-FFF2-40B4-BE49-F238E27FC236}">
              <a16:creationId xmlns:a16="http://schemas.microsoft.com/office/drawing/2014/main" id="{00000000-0008-0000-0000-0000D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83" name="Immagine 9382" descr="http://demaco.consob/ArchiflowWeb/images/indicator.gif">
          <a:extLst>
            <a:ext uri="{FF2B5EF4-FFF2-40B4-BE49-F238E27FC236}">
              <a16:creationId xmlns:a16="http://schemas.microsoft.com/office/drawing/2014/main" id="{00000000-0008-0000-0000-0000D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84" name="Immagine 9383" descr="http://demaco.consob/ArchiflowWeb/images/indicator.gif">
          <a:extLst>
            <a:ext uri="{FF2B5EF4-FFF2-40B4-BE49-F238E27FC236}">
              <a16:creationId xmlns:a16="http://schemas.microsoft.com/office/drawing/2014/main" id="{00000000-0008-0000-0000-0000D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85" name="Immagine 9384" descr="http://demaco.consob/ArchiflowWeb/images/indicator.gif">
          <a:extLst>
            <a:ext uri="{FF2B5EF4-FFF2-40B4-BE49-F238E27FC236}">
              <a16:creationId xmlns:a16="http://schemas.microsoft.com/office/drawing/2014/main" id="{00000000-0008-0000-0000-0000D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86" name="Immagine 9385" descr="http://demaco.consob/ArchiflowWeb/images/indicator.gif">
          <a:extLst>
            <a:ext uri="{FF2B5EF4-FFF2-40B4-BE49-F238E27FC236}">
              <a16:creationId xmlns:a16="http://schemas.microsoft.com/office/drawing/2014/main" id="{00000000-0008-0000-0000-0000D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87" name="Immagine 9386" descr="http://demaco.consob/ArchiflowWeb/images/indicator.gif">
          <a:extLst>
            <a:ext uri="{FF2B5EF4-FFF2-40B4-BE49-F238E27FC236}">
              <a16:creationId xmlns:a16="http://schemas.microsoft.com/office/drawing/2014/main" id="{00000000-0008-0000-0000-0000D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88" name="Immagine 9387" descr="http://demaco.consob/ArchiflowWeb/images/indicator.gif">
          <a:extLst>
            <a:ext uri="{FF2B5EF4-FFF2-40B4-BE49-F238E27FC236}">
              <a16:creationId xmlns:a16="http://schemas.microsoft.com/office/drawing/2014/main" id="{00000000-0008-0000-0000-0000D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89" name="Immagine 9388" descr="http://demaco.consob/ArchiflowWeb/images/indicator.gif">
          <a:extLst>
            <a:ext uri="{FF2B5EF4-FFF2-40B4-BE49-F238E27FC236}">
              <a16:creationId xmlns:a16="http://schemas.microsoft.com/office/drawing/2014/main" id="{00000000-0008-0000-0000-0000D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90" name="Immagine 9389" descr="http://demaco.consob/ArchiflowWeb/images/indicator.gif">
          <a:extLst>
            <a:ext uri="{FF2B5EF4-FFF2-40B4-BE49-F238E27FC236}">
              <a16:creationId xmlns:a16="http://schemas.microsoft.com/office/drawing/2014/main" id="{00000000-0008-0000-0000-0000D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91" name="Immagine 9390" descr="http://demaco.consob/ArchiflowWeb/images/indicator.gif">
          <a:extLst>
            <a:ext uri="{FF2B5EF4-FFF2-40B4-BE49-F238E27FC236}">
              <a16:creationId xmlns:a16="http://schemas.microsoft.com/office/drawing/2014/main" id="{00000000-0008-0000-0000-0000D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92" name="Immagine 9391" descr="http://demaco.consob/ArchiflowWeb/images/indicator.gif">
          <a:extLst>
            <a:ext uri="{FF2B5EF4-FFF2-40B4-BE49-F238E27FC236}">
              <a16:creationId xmlns:a16="http://schemas.microsoft.com/office/drawing/2014/main" id="{00000000-0008-0000-0000-0000D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93" name="Immagine 9392" descr="http://demaco.consob/ArchiflowWeb/images/indicator.gif">
          <a:extLst>
            <a:ext uri="{FF2B5EF4-FFF2-40B4-BE49-F238E27FC236}">
              <a16:creationId xmlns:a16="http://schemas.microsoft.com/office/drawing/2014/main" id="{00000000-0008-0000-0000-0000D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94" name="Immagine 9393" descr="http://demaco.consob/ArchiflowWeb/images/indicator.gif">
          <a:extLst>
            <a:ext uri="{FF2B5EF4-FFF2-40B4-BE49-F238E27FC236}">
              <a16:creationId xmlns:a16="http://schemas.microsoft.com/office/drawing/2014/main" id="{00000000-0008-0000-0000-0000E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95" name="Immagine 9394" descr="http://demaco.consob/ArchiflowWeb/images/indicator.gif">
          <a:extLst>
            <a:ext uri="{FF2B5EF4-FFF2-40B4-BE49-F238E27FC236}">
              <a16:creationId xmlns:a16="http://schemas.microsoft.com/office/drawing/2014/main" id="{00000000-0008-0000-0000-0000E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96" name="Immagine 9395" descr="http://demaco.consob/ArchiflowWeb/images/indicator.gif">
          <a:extLst>
            <a:ext uri="{FF2B5EF4-FFF2-40B4-BE49-F238E27FC236}">
              <a16:creationId xmlns:a16="http://schemas.microsoft.com/office/drawing/2014/main" id="{00000000-0008-0000-0000-0000E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97" name="Immagine 9396" descr="http://demaco.consob/ArchiflowWeb/images/indicator.gif">
          <a:extLst>
            <a:ext uri="{FF2B5EF4-FFF2-40B4-BE49-F238E27FC236}">
              <a16:creationId xmlns:a16="http://schemas.microsoft.com/office/drawing/2014/main" id="{00000000-0008-0000-0000-0000E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398" name="Immagine 9397" descr="http://demaco.consob/ArchiflowWeb/images/indicator.gif">
          <a:extLst>
            <a:ext uri="{FF2B5EF4-FFF2-40B4-BE49-F238E27FC236}">
              <a16:creationId xmlns:a16="http://schemas.microsoft.com/office/drawing/2014/main" id="{00000000-0008-0000-0000-0000E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399" name="Immagine 9398" descr="http://demaco.consob/ArchiflowWeb/images/indicator.gif">
          <a:extLst>
            <a:ext uri="{FF2B5EF4-FFF2-40B4-BE49-F238E27FC236}">
              <a16:creationId xmlns:a16="http://schemas.microsoft.com/office/drawing/2014/main" id="{00000000-0008-0000-0000-0000E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00" name="Immagine 9399" descr="http://demaco.consob/ArchiflowWeb/images/indicator.gif">
          <a:extLst>
            <a:ext uri="{FF2B5EF4-FFF2-40B4-BE49-F238E27FC236}">
              <a16:creationId xmlns:a16="http://schemas.microsoft.com/office/drawing/2014/main" id="{00000000-0008-0000-0000-0000E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01" name="Immagine 9400" descr="http://demaco.consob/ArchiflowWeb/images/indicator.gif">
          <a:extLst>
            <a:ext uri="{FF2B5EF4-FFF2-40B4-BE49-F238E27FC236}">
              <a16:creationId xmlns:a16="http://schemas.microsoft.com/office/drawing/2014/main" id="{00000000-0008-0000-0000-0000E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02" name="Immagine 9401" descr="http://demaco.consob/ArchiflowWeb/images/indicator.gif">
          <a:extLst>
            <a:ext uri="{FF2B5EF4-FFF2-40B4-BE49-F238E27FC236}">
              <a16:creationId xmlns:a16="http://schemas.microsoft.com/office/drawing/2014/main" id="{00000000-0008-0000-0000-0000E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03" name="Immagine 9402" descr="http://demaco.consob/ArchiflowWeb/images/indicator.gif">
          <a:extLst>
            <a:ext uri="{FF2B5EF4-FFF2-40B4-BE49-F238E27FC236}">
              <a16:creationId xmlns:a16="http://schemas.microsoft.com/office/drawing/2014/main" id="{00000000-0008-0000-0000-0000E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04" name="Immagine 9403" descr="http://demaco.consob/ArchiflowWeb/images/indicator.gif">
          <a:extLst>
            <a:ext uri="{FF2B5EF4-FFF2-40B4-BE49-F238E27FC236}">
              <a16:creationId xmlns:a16="http://schemas.microsoft.com/office/drawing/2014/main" id="{00000000-0008-0000-0000-0000E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05" name="Immagine 9404" descr="http://demaco.consob/ArchiflowWeb/images/indicator.gif">
          <a:extLst>
            <a:ext uri="{FF2B5EF4-FFF2-40B4-BE49-F238E27FC236}">
              <a16:creationId xmlns:a16="http://schemas.microsoft.com/office/drawing/2014/main" id="{00000000-0008-0000-0000-0000E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06" name="Immagine 9405" descr="http://demaco.consob/ArchiflowWeb/images/indicator.gif">
          <a:extLst>
            <a:ext uri="{FF2B5EF4-FFF2-40B4-BE49-F238E27FC236}">
              <a16:creationId xmlns:a16="http://schemas.microsoft.com/office/drawing/2014/main" id="{00000000-0008-0000-0000-0000E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07" name="Immagine 9406" descr="http://demaco.consob/ArchiflowWeb/images/indicator.gif">
          <a:extLst>
            <a:ext uri="{FF2B5EF4-FFF2-40B4-BE49-F238E27FC236}">
              <a16:creationId xmlns:a16="http://schemas.microsoft.com/office/drawing/2014/main" id="{00000000-0008-0000-0000-0000E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08" name="Immagine 9407" descr="http://demaco.consob/ArchiflowWeb/images/indicator.gif">
          <a:extLst>
            <a:ext uri="{FF2B5EF4-FFF2-40B4-BE49-F238E27FC236}">
              <a16:creationId xmlns:a16="http://schemas.microsoft.com/office/drawing/2014/main" id="{00000000-0008-0000-0000-0000E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09" name="Immagine 9408" descr="http://demaco.consob/ArchiflowWeb/images/indicator.gif">
          <a:extLst>
            <a:ext uri="{FF2B5EF4-FFF2-40B4-BE49-F238E27FC236}">
              <a16:creationId xmlns:a16="http://schemas.microsoft.com/office/drawing/2014/main" id="{00000000-0008-0000-0000-0000E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10" name="Immagine 9409" descr="http://demaco.consob/ArchiflowWeb/images/indicator.gif">
          <a:extLst>
            <a:ext uri="{FF2B5EF4-FFF2-40B4-BE49-F238E27FC236}">
              <a16:creationId xmlns:a16="http://schemas.microsoft.com/office/drawing/2014/main" id="{00000000-0008-0000-0000-0000F0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11" name="Immagine 9410" descr="http://demaco.consob/ArchiflowWeb/images/indicator.gif">
          <a:extLst>
            <a:ext uri="{FF2B5EF4-FFF2-40B4-BE49-F238E27FC236}">
              <a16:creationId xmlns:a16="http://schemas.microsoft.com/office/drawing/2014/main" id="{00000000-0008-0000-0000-0000F1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12" name="Immagine 9411" descr="http://demaco.consob/ArchiflowWeb/images/indicator.gif">
          <a:extLst>
            <a:ext uri="{FF2B5EF4-FFF2-40B4-BE49-F238E27FC236}">
              <a16:creationId xmlns:a16="http://schemas.microsoft.com/office/drawing/2014/main" id="{00000000-0008-0000-0000-0000F2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13" name="Immagine 9412" descr="http://demaco.consob/ArchiflowWeb/images/indicator.gif">
          <a:extLst>
            <a:ext uri="{FF2B5EF4-FFF2-40B4-BE49-F238E27FC236}">
              <a16:creationId xmlns:a16="http://schemas.microsoft.com/office/drawing/2014/main" id="{00000000-0008-0000-0000-0000F3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14" name="Immagine 9413" descr="http://demaco.consob/ArchiflowWeb/images/indicator.gif">
          <a:extLst>
            <a:ext uri="{FF2B5EF4-FFF2-40B4-BE49-F238E27FC236}">
              <a16:creationId xmlns:a16="http://schemas.microsoft.com/office/drawing/2014/main" id="{00000000-0008-0000-0000-0000F4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15" name="Immagine 9414" descr="http://demaco.consob/ArchiflowWeb/images/indicator.gif">
          <a:extLst>
            <a:ext uri="{FF2B5EF4-FFF2-40B4-BE49-F238E27FC236}">
              <a16:creationId xmlns:a16="http://schemas.microsoft.com/office/drawing/2014/main" id="{00000000-0008-0000-0000-0000F5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16" name="Immagine 9415" descr="http://demaco.consob/ArchiflowWeb/images/indicator.gif">
          <a:extLst>
            <a:ext uri="{FF2B5EF4-FFF2-40B4-BE49-F238E27FC236}">
              <a16:creationId xmlns:a16="http://schemas.microsoft.com/office/drawing/2014/main" id="{00000000-0008-0000-0000-0000F6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17" name="Immagine 9416" descr="http://demaco.consob/ArchiflowWeb/images/indicator.gif">
          <a:extLst>
            <a:ext uri="{FF2B5EF4-FFF2-40B4-BE49-F238E27FC236}">
              <a16:creationId xmlns:a16="http://schemas.microsoft.com/office/drawing/2014/main" id="{00000000-0008-0000-0000-0000F7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18" name="Immagine 9417" descr="http://demaco.consob/ArchiflowWeb/images/indicator.gif">
          <a:extLst>
            <a:ext uri="{FF2B5EF4-FFF2-40B4-BE49-F238E27FC236}">
              <a16:creationId xmlns:a16="http://schemas.microsoft.com/office/drawing/2014/main" id="{00000000-0008-0000-0000-0000F8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19" name="Immagine 9418" descr="http://demaco.consob/ArchiflowWeb/images/indicator.gif">
          <a:extLst>
            <a:ext uri="{FF2B5EF4-FFF2-40B4-BE49-F238E27FC236}">
              <a16:creationId xmlns:a16="http://schemas.microsoft.com/office/drawing/2014/main" id="{00000000-0008-0000-0000-0000F9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20" name="Immagine 9419" descr="http://demaco.consob/ArchiflowWeb/images/indicator.gif">
          <a:extLst>
            <a:ext uri="{FF2B5EF4-FFF2-40B4-BE49-F238E27FC236}">
              <a16:creationId xmlns:a16="http://schemas.microsoft.com/office/drawing/2014/main" id="{00000000-0008-0000-0000-0000FA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21" name="Immagine 9420" descr="http://demaco.consob/ArchiflowWeb/images/indicator.gif">
          <a:extLst>
            <a:ext uri="{FF2B5EF4-FFF2-40B4-BE49-F238E27FC236}">
              <a16:creationId xmlns:a16="http://schemas.microsoft.com/office/drawing/2014/main" id="{00000000-0008-0000-0000-0000FB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22" name="Immagine 9421" descr="http://demaco.consob/ArchiflowWeb/images/indicator.gif">
          <a:extLst>
            <a:ext uri="{FF2B5EF4-FFF2-40B4-BE49-F238E27FC236}">
              <a16:creationId xmlns:a16="http://schemas.microsoft.com/office/drawing/2014/main" id="{00000000-0008-0000-0000-0000FC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23" name="Immagine 9422" descr="http://demaco.consob/ArchiflowWeb/images/indicator.gif">
          <a:extLst>
            <a:ext uri="{FF2B5EF4-FFF2-40B4-BE49-F238E27FC236}">
              <a16:creationId xmlns:a16="http://schemas.microsoft.com/office/drawing/2014/main" id="{00000000-0008-0000-0000-0000FD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24" name="Immagine 9423" descr="http://demaco.consob/ArchiflowWeb/images/indicator.gif">
          <a:extLst>
            <a:ext uri="{FF2B5EF4-FFF2-40B4-BE49-F238E27FC236}">
              <a16:creationId xmlns:a16="http://schemas.microsoft.com/office/drawing/2014/main" id="{00000000-0008-0000-0000-0000FE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25" name="Immagine 9424" descr="http://demaco.consob/ArchiflowWeb/images/indicator.gif">
          <a:extLst>
            <a:ext uri="{FF2B5EF4-FFF2-40B4-BE49-F238E27FC236}">
              <a16:creationId xmlns:a16="http://schemas.microsoft.com/office/drawing/2014/main" id="{00000000-0008-0000-0000-0000FF08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26" name="Immagine 9425" descr="http://demaco.consob/ArchiflowWeb/images/indicator.gif">
          <a:extLst>
            <a:ext uri="{FF2B5EF4-FFF2-40B4-BE49-F238E27FC236}">
              <a16:creationId xmlns:a16="http://schemas.microsoft.com/office/drawing/2014/main" id="{00000000-0008-0000-0000-00000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27" name="Immagine 9426" descr="http://demaco.consob/ArchiflowWeb/images/indicator.gif">
          <a:extLst>
            <a:ext uri="{FF2B5EF4-FFF2-40B4-BE49-F238E27FC236}">
              <a16:creationId xmlns:a16="http://schemas.microsoft.com/office/drawing/2014/main" id="{00000000-0008-0000-0000-00000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28" name="Immagine 9427" descr="http://demaco.consob/ArchiflowWeb/images/indicator.gif">
          <a:extLst>
            <a:ext uri="{FF2B5EF4-FFF2-40B4-BE49-F238E27FC236}">
              <a16:creationId xmlns:a16="http://schemas.microsoft.com/office/drawing/2014/main" id="{00000000-0008-0000-0000-00000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29" name="Immagine 9428" descr="http://demaco.consob/ArchiflowWeb/images/indicator.gif">
          <a:extLst>
            <a:ext uri="{FF2B5EF4-FFF2-40B4-BE49-F238E27FC236}">
              <a16:creationId xmlns:a16="http://schemas.microsoft.com/office/drawing/2014/main" id="{00000000-0008-0000-0000-00000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30" name="Immagine 9429" descr="http://demaco.consob/ArchiflowWeb/images/indicator.gif">
          <a:extLst>
            <a:ext uri="{FF2B5EF4-FFF2-40B4-BE49-F238E27FC236}">
              <a16:creationId xmlns:a16="http://schemas.microsoft.com/office/drawing/2014/main" id="{00000000-0008-0000-0000-00000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31" name="Immagine 9430" descr="http://demaco.consob/ArchiflowWeb/images/indicator.gif">
          <a:extLst>
            <a:ext uri="{FF2B5EF4-FFF2-40B4-BE49-F238E27FC236}">
              <a16:creationId xmlns:a16="http://schemas.microsoft.com/office/drawing/2014/main" id="{00000000-0008-0000-0000-00000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32" name="Immagine 9431" descr="http://demaco.consob/ArchiflowWeb/images/indicator.gif">
          <a:extLst>
            <a:ext uri="{FF2B5EF4-FFF2-40B4-BE49-F238E27FC236}">
              <a16:creationId xmlns:a16="http://schemas.microsoft.com/office/drawing/2014/main" id="{00000000-0008-0000-0000-00000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33" name="Immagine 9432" descr="http://demaco.consob/ArchiflowWeb/images/indicator.gif">
          <a:extLst>
            <a:ext uri="{FF2B5EF4-FFF2-40B4-BE49-F238E27FC236}">
              <a16:creationId xmlns:a16="http://schemas.microsoft.com/office/drawing/2014/main" id="{00000000-0008-0000-0000-00000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34" name="Immagine 9433" descr="http://demaco.consob/ArchiflowWeb/images/indicator.gif">
          <a:extLst>
            <a:ext uri="{FF2B5EF4-FFF2-40B4-BE49-F238E27FC236}">
              <a16:creationId xmlns:a16="http://schemas.microsoft.com/office/drawing/2014/main" id="{00000000-0008-0000-0000-00000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35" name="Immagine 9434" descr="http://demaco.consob/ArchiflowWeb/images/indicator.gif">
          <a:extLst>
            <a:ext uri="{FF2B5EF4-FFF2-40B4-BE49-F238E27FC236}">
              <a16:creationId xmlns:a16="http://schemas.microsoft.com/office/drawing/2014/main" id="{00000000-0008-0000-0000-00000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36" name="Immagine 9435" descr="http://demaco.consob/ArchiflowWeb/images/indicator.gif">
          <a:extLst>
            <a:ext uri="{FF2B5EF4-FFF2-40B4-BE49-F238E27FC236}">
              <a16:creationId xmlns:a16="http://schemas.microsoft.com/office/drawing/2014/main" id="{00000000-0008-0000-0000-00000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37" name="Immagine 9436" descr="http://demaco.consob/ArchiflowWeb/images/indicator.gif">
          <a:extLst>
            <a:ext uri="{FF2B5EF4-FFF2-40B4-BE49-F238E27FC236}">
              <a16:creationId xmlns:a16="http://schemas.microsoft.com/office/drawing/2014/main" id="{00000000-0008-0000-0000-00000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38" name="Immagine 9437" descr="http://demaco.consob/ArchiflowWeb/images/indicator.gif">
          <a:extLst>
            <a:ext uri="{FF2B5EF4-FFF2-40B4-BE49-F238E27FC236}">
              <a16:creationId xmlns:a16="http://schemas.microsoft.com/office/drawing/2014/main" id="{00000000-0008-0000-0000-00000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39" name="Immagine 9438" descr="http://demaco.consob/ArchiflowWeb/images/indicator.gif">
          <a:extLst>
            <a:ext uri="{FF2B5EF4-FFF2-40B4-BE49-F238E27FC236}">
              <a16:creationId xmlns:a16="http://schemas.microsoft.com/office/drawing/2014/main" id="{00000000-0008-0000-0000-00000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40" name="Immagine 9439" descr="http://demaco.consob/ArchiflowWeb/images/indicator.gif">
          <a:extLst>
            <a:ext uri="{FF2B5EF4-FFF2-40B4-BE49-F238E27FC236}">
              <a16:creationId xmlns:a16="http://schemas.microsoft.com/office/drawing/2014/main" id="{00000000-0008-0000-0000-00000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41" name="Immagine 9440" descr="http://demaco.consob/ArchiflowWeb/images/indicator.gif">
          <a:extLst>
            <a:ext uri="{FF2B5EF4-FFF2-40B4-BE49-F238E27FC236}">
              <a16:creationId xmlns:a16="http://schemas.microsoft.com/office/drawing/2014/main" id="{00000000-0008-0000-0000-00000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42" name="Immagine 9441" descr="http://demaco.consob/ArchiflowWeb/images/indicator.gif">
          <a:extLst>
            <a:ext uri="{FF2B5EF4-FFF2-40B4-BE49-F238E27FC236}">
              <a16:creationId xmlns:a16="http://schemas.microsoft.com/office/drawing/2014/main" id="{00000000-0008-0000-0000-00001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43" name="Immagine 9442" descr="http://demaco.consob/ArchiflowWeb/images/indicator.gif">
          <a:extLst>
            <a:ext uri="{FF2B5EF4-FFF2-40B4-BE49-F238E27FC236}">
              <a16:creationId xmlns:a16="http://schemas.microsoft.com/office/drawing/2014/main" id="{00000000-0008-0000-0000-00001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44" name="Immagine 9443" descr="http://demaco.consob/ArchiflowWeb/images/indicator.gif">
          <a:extLst>
            <a:ext uri="{FF2B5EF4-FFF2-40B4-BE49-F238E27FC236}">
              <a16:creationId xmlns:a16="http://schemas.microsoft.com/office/drawing/2014/main" id="{00000000-0008-0000-0000-00001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45" name="Immagine 9444" descr="http://demaco.consob/ArchiflowWeb/images/indicator.gif">
          <a:extLst>
            <a:ext uri="{FF2B5EF4-FFF2-40B4-BE49-F238E27FC236}">
              <a16:creationId xmlns:a16="http://schemas.microsoft.com/office/drawing/2014/main" id="{00000000-0008-0000-0000-00001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46" name="Immagine 9445" descr="http://demaco.consob/ArchiflowWeb/images/indicator.gif">
          <a:extLst>
            <a:ext uri="{FF2B5EF4-FFF2-40B4-BE49-F238E27FC236}">
              <a16:creationId xmlns:a16="http://schemas.microsoft.com/office/drawing/2014/main" id="{00000000-0008-0000-0000-00001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47" name="Immagine 9446" descr="http://demaco.consob/ArchiflowWeb/images/indicator.gif">
          <a:extLst>
            <a:ext uri="{FF2B5EF4-FFF2-40B4-BE49-F238E27FC236}">
              <a16:creationId xmlns:a16="http://schemas.microsoft.com/office/drawing/2014/main" id="{00000000-0008-0000-0000-00001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48" name="Immagine 9447" descr="http://demaco.consob/ArchiflowWeb/images/indicator.gif">
          <a:extLst>
            <a:ext uri="{FF2B5EF4-FFF2-40B4-BE49-F238E27FC236}">
              <a16:creationId xmlns:a16="http://schemas.microsoft.com/office/drawing/2014/main" id="{00000000-0008-0000-0000-00001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49" name="Immagine 9448" descr="http://demaco.consob/ArchiflowWeb/images/indicator.gif">
          <a:extLst>
            <a:ext uri="{FF2B5EF4-FFF2-40B4-BE49-F238E27FC236}">
              <a16:creationId xmlns:a16="http://schemas.microsoft.com/office/drawing/2014/main" id="{00000000-0008-0000-0000-00001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50" name="Immagine 9449" descr="http://demaco.consob/ArchiflowWeb/images/indicator.gif">
          <a:extLst>
            <a:ext uri="{FF2B5EF4-FFF2-40B4-BE49-F238E27FC236}">
              <a16:creationId xmlns:a16="http://schemas.microsoft.com/office/drawing/2014/main" id="{00000000-0008-0000-0000-00001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51" name="Immagine 9450" descr="http://demaco.consob/ArchiflowWeb/images/indicator.gif">
          <a:extLst>
            <a:ext uri="{FF2B5EF4-FFF2-40B4-BE49-F238E27FC236}">
              <a16:creationId xmlns:a16="http://schemas.microsoft.com/office/drawing/2014/main" id="{00000000-0008-0000-0000-00001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52" name="Immagine 9451" descr="http://demaco.consob/ArchiflowWeb/images/indicator.gif">
          <a:extLst>
            <a:ext uri="{FF2B5EF4-FFF2-40B4-BE49-F238E27FC236}">
              <a16:creationId xmlns:a16="http://schemas.microsoft.com/office/drawing/2014/main" id="{00000000-0008-0000-0000-00001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53" name="Immagine 9452" descr="http://demaco.consob/ArchiflowWeb/images/indicator.gif">
          <a:extLst>
            <a:ext uri="{FF2B5EF4-FFF2-40B4-BE49-F238E27FC236}">
              <a16:creationId xmlns:a16="http://schemas.microsoft.com/office/drawing/2014/main" id="{00000000-0008-0000-0000-00001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54" name="Immagine 9453" descr="http://demaco.consob/ArchiflowWeb/images/indicator.gif">
          <a:extLst>
            <a:ext uri="{FF2B5EF4-FFF2-40B4-BE49-F238E27FC236}">
              <a16:creationId xmlns:a16="http://schemas.microsoft.com/office/drawing/2014/main" id="{00000000-0008-0000-0000-00001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55" name="Immagine 9454" descr="http://demaco.consob/ArchiflowWeb/images/indicator.gif">
          <a:extLst>
            <a:ext uri="{FF2B5EF4-FFF2-40B4-BE49-F238E27FC236}">
              <a16:creationId xmlns:a16="http://schemas.microsoft.com/office/drawing/2014/main" id="{00000000-0008-0000-0000-00001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56" name="Immagine 9455" descr="http://demaco.consob/ArchiflowWeb/images/indicator.gif">
          <a:extLst>
            <a:ext uri="{FF2B5EF4-FFF2-40B4-BE49-F238E27FC236}">
              <a16:creationId xmlns:a16="http://schemas.microsoft.com/office/drawing/2014/main" id="{00000000-0008-0000-0000-00001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57" name="Immagine 9456" descr="http://demaco.consob/ArchiflowWeb/images/indicator.gif">
          <a:extLst>
            <a:ext uri="{FF2B5EF4-FFF2-40B4-BE49-F238E27FC236}">
              <a16:creationId xmlns:a16="http://schemas.microsoft.com/office/drawing/2014/main" id="{00000000-0008-0000-0000-00001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58" name="Immagine 9457" descr="http://demaco.consob/ArchiflowWeb/images/indicator.gif">
          <a:extLst>
            <a:ext uri="{FF2B5EF4-FFF2-40B4-BE49-F238E27FC236}">
              <a16:creationId xmlns:a16="http://schemas.microsoft.com/office/drawing/2014/main" id="{00000000-0008-0000-0000-00002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59" name="Immagine 9458" descr="http://demaco.consob/ArchiflowWeb/images/indicator.gif">
          <a:extLst>
            <a:ext uri="{FF2B5EF4-FFF2-40B4-BE49-F238E27FC236}">
              <a16:creationId xmlns:a16="http://schemas.microsoft.com/office/drawing/2014/main" id="{00000000-0008-0000-0000-00002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60" name="Immagine 9459" descr="http://demaco.consob/ArchiflowWeb/images/indicator.gif">
          <a:extLst>
            <a:ext uri="{FF2B5EF4-FFF2-40B4-BE49-F238E27FC236}">
              <a16:creationId xmlns:a16="http://schemas.microsoft.com/office/drawing/2014/main" id="{00000000-0008-0000-0000-00002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61" name="Immagine 9460" descr="http://demaco.consob/ArchiflowWeb/images/indicator.gif">
          <a:extLst>
            <a:ext uri="{FF2B5EF4-FFF2-40B4-BE49-F238E27FC236}">
              <a16:creationId xmlns:a16="http://schemas.microsoft.com/office/drawing/2014/main" id="{00000000-0008-0000-0000-00002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62" name="Immagine 9461" descr="http://demaco.consob/ArchiflowWeb/images/indicator.gif">
          <a:extLst>
            <a:ext uri="{FF2B5EF4-FFF2-40B4-BE49-F238E27FC236}">
              <a16:creationId xmlns:a16="http://schemas.microsoft.com/office/drawing/2014/main" id="{00000000-0008-0000-0000-00002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63" name="Immagine 9462" descr="http://demaco.consob/ArchiflowWeb/images/indicator.gif">
          <a:extLst>
            <a:ext uri="{FF2B5EF4-FFF2-40B4-BE49-F238E27FC236}">
              <a16:creationId xmlns:a16="http://schemas.microsoft.com/office/drawing/2014/main" id="{00000000-0008-0000-0000-00002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64" name="Immagine 9463" descr="http://demaco.consob/ArchiflowWeb/images/indicator.gif">
          <a:extLst>
            <a:ext uri="{FF2B5EF4-FFF2-40B4-BE49-F238E27FC236}">
              <a16:creationId xmlns:a16="http://schemas.microsoft.com/office/drawing/2014/main" id="{00000000-0008-0000-0000-00002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65" name="Immagine 9464" descr="http://demaco.consob/ArchiflowWeb/images/indicator.gif">
          <a:extLst>
            <a:ext uri="{FF2B5EF4-FFF2-40B4-BE49-F238E27FC236}">
              <a16:creationId xmlns:a16="http://schemas.microsoft.com/office/drawing/2014/main" id="{00000000-0008-0000-0000-00002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66" name="Immagine 9465" descr="http://demaco.consob/ArchiflowWeb/images/indicator.gif">
          <a:extLst>
            <a:ext uri="{FF2B5EF4-FFF2-40B4-BE49-F238E27FC236}">
              <a16:creationId xmlns:a16="http://schemas.microsoft.com/office/drawing/2014/main" id="{00000000-0008-0000-0000-00002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67" name="Immagine 9466" descr="http://demaco.consob/ArchiflowWeb/images/indicator.gif">
          <a:extLst>
            <a:ext uri="{FF2B5EF4-FFF2-40B4-BE49-F238E27FC236}">
              <a16:creationId xmlns:a16="http://schemas.microsoft.com/office/drawing/2014/main" id="{00000000-0008-0000-0000-00002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68" name="Immagine 9467" descr="http://demaco.consob/ArchiflowWeb/images/indicator.gif">
          <a:extLst>
            <a:ext uri="{FF2B5EF4-FFF2-40B4-BE49-F238E27FC236}">
              <a16:creationId xmlns:a16="http://schemas.microsoft.com/office/drawing/2014/main" id="{00000000-0008-0000-0000-00002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69" name="Immagine 9468" descr="http://demaco.consob/ArchiflowWeb/images/indicator.gif">
          <a:extLst>
            <a:ext uri="{FF2B5EF4-FFF2-40B4-BE49-F238E27FC236}">
              <a16:creationId xmlns:a16="http://schemas.microsoft.com/office/drawing/2014/main" id="{00000000-0008-0000-0000-00002B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70" name="Immagine 9469" descr="http://demaco.consob/ArchiflowWeb/images/indicator.gif">
          <a:extLst>
            <a:ext uri="{FF2B5EF4-FFF2-40B4-BE49-F238E27FC236}">
              <a16:creationId xmlns:a16="http://schemas.microsoft.com/office/drawing/2014/main" id="{00000000-0008-0000-0000-00002C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71" name="Immagine 9470" descr="http://demaco.consob/ArchiflowWeb/images/indicator.gif">
          <a:extLst>
            <a:ext uri="{FF2B5EF4-FFF2-40B4-BE49-F238E27FC236}">
              <a16:creationId xmlns:a16="http://schemas.microsoft.com/office/drawing/2014/main" id="{00000000-0008-0000-0000-00002D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72" name="Immagine 9471" descr="http://demaco.consob/ArchiflowWeb/images/indicator.gif">
          <a:extLst>
            <a:ext uri="{FF2B5EF4-FFF2-40B4-BE49-F238E27FC236}">
              <a16:creationId xmlns:a16="http://schemas.microsoft.com/office/drawing/2014/main" id="{00000000-0008-0000-0000-00002E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73" name="Immagine 9472" descr="http://demaco.consob/ArchiflowWeb/images/indicator.gif">
          <a:extLst>
            <a:ext uri="{FF2B5EF4-FFF2-40B4-BE49-F238E27FC236}">
              <a16:creationId xmlns:a16="http://schemas.microsoft.com/office/drawing/2014/main" id="{00000000-0008-0000-0000-00002F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74" name="Immagine 9473" descr="http://demaco.consob/ArchiflowWeb/images/indicator.gif">
          <a:extLst>
            <a:ext uri="{FF2B5EF4-FFF2-40B4-BE49-F238E27FC236}">
              <a16:creationId xmlns:a16="http://schemas.microsoft.com/office/drawing/2014/main" id="{00000000-0008-0000-0000-000030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75" name="Immagine 9474" descr="http://demaco.consob/ArchiflowWeb/images/indicator.gif">
          <a:extLst>
            <a:ext uri="{FF2B5EF4-FFF2-40B4-BE49-F238E27FC236}">
              <a16:creationId xmlns:a16="http://schemas.microsoft.com/office/drawing/2014/main" id="{00000000-0008-0000-0000-000031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76" name="Immagine 9475" descr="http://demaco.consob/ArchiflowWeb/images/indicator.gif">
          <a:extLst>
            <a:ext uri="{FF2B5EF4-FFF2-40B4-BE49-F238E27FC236}">
              <a16:creationId xmlns:a16="http://schemas.microsoft.com/office/drawing/2014/main" id="{00000000-0008-0000-0000-000032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77" name="Immagine 9476" descr="http://demaco.consob/ArchiflowWeb/images/indicator.gif">
          <a:extLst>
            <a:ext uri="{FF2B5EF4-FFF2-40B4-BE49-F238E27FC236}">
              <a16:creationId xmlns:a16="http://schemas.microsoft.com/office/drawing/2014/main" id="{00000000-0008-0000-0000-000033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78" name="Immagine 9477" descr="http://demaco.consob/ArchiflowWeb/images/indicator.gif">
          <a:extLst>
            <a:ext uri="{FF2B5EF4-FFF2-40B4-BE49-F238E27FC236}">
              <a16:creationId xmlns:a16="http://schemas.microsoft.com/office/drawing/2014/main" id="{00000000-0008-0000-0000-000034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79" name="Immagine 9478" descr="http://demaco.consob/ArchiflowWeb/images/indicator.gif">
          <a:extLst>
            <a:ext uri="{FF2B5EF4-FFF2-40B4-BE49-F238E27FC236}">
              <a16:creationId xmlns:a16="http://schemas.microsoft.com/office/drawing/2014/main" id="{00000000-0008-0000-0000-000035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80" name="Immagine 9479" descr="http://demaco.consob/ArchiflowWeb/images/indicator.gif">
          <a:extLst>
            <a:ext uri="{FF2B5EF4-FFF2-40B4-BE49-F238E27FC236}">
              <a16:creationId xmlns:a16="http://schemas.microsoft.com/office/drawing/2014/main" id="{00000000-0008-0000-0000-000036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81" name="Immagine 9480" descr="http://demaco.consob/ArchiflowWeb/images/indicator.gif">
          <a:extLst>
            <a:ext uri="{FF2B5EF4-FFF2-40B4-BE49-F238E27FC236}">
              <a16:creationId xmlns:a16="http://schemas.microsoft.com/office/drawing/2014/main" id="{00000000-0008-0000-0000-000037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82" name="Immagine 9481" descr="http://demaco.consob/ArchiflowWeb/images/indicator.gif">
          <a:extLst>
            <a:ext uri="{FF2B5EF4-FFF2-40B4-BE49-F238E27FC236}">
              <a16:creationId xmlns:a16="http://schemas.microsoft.com/office/drawing/2014/main" id="{00000000-0008-0000-0000-000038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509</xdr:row>
      <xdr:rowOff>0</xdr:rowOff>
    </xdr:from>
    <xdr:ext cx="152400" cy="152400"/>
    <xdr:pic>
      <xdr:nvPicPr>
        <xdr:cNvPr id="9483" name="Immagine 9482" descr="http://demaco.consob/ArchiflowWeb/images/indicator.gif">
          <a:extLst>
            <a:ext uri="{FF2B5EF4-FFF2-40B4-BE49-F238E27FC236}">
              <a16:creationId xmlns:a16="http://schemas.microsoft.com/office/drawing/2014/main" id="{00000000-0008-0000-0000-000039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509</xdr:row>
      <xdr:rowOff>0</xdr:rowOff>
    </xdr:from>
    <xdr:ext cx="152400" cy="152400"/>
    <xdr:pic>
      <xdr:nvPicPr>
        <xdr:cNvPr id="9484" name="Immagine 9483" descr="http://demaco.consob/ArchiflowWeb/images/indicator.gif">
          <a:extLst>
            <a:ext uri="{FF2B5EF4-FFF2-40B4-BE49-F238E27FC236}">
              <a16:creationId xmlns:a16="http://schemas.microsoft.com/office/drawing/2014/main" id="{00000000-0008-0000-0000-00003A09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584</xdr:row>
      <xdr:rowOff>0</xdr:rowOff>
    </xdr:from>
    <xdr:to>
      <xdr:col>11</xdr:col>
      <xdr:colOff>152400</xdr:colOff>
      <xdr:row>584</xdr:row>
      <xdr:rowOff>152400</xdr:rowOff>
    </xdr:to>
    <xdr:pic>
      <xdr:nvPicPr>
        <xdr:cNvPr id="9485" name="Immagine 9484" descr="http://demaco.consob/ArchiflowWeb/images/indicator.gif">
          <a:extLst>
            <a:ext uri="{FF2B5EF4-FFF2-40B4-BE49-F238E27FC236}">
              <a16:creationId xmlns:a16="http://schemas.microsoft.com/office/drawing/2014/main" id="{00000000-0008-0000-0000-00003B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60788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584</xdr:row>
      <xdr:rowOff>0</xdr:rowOff>
    </xdr:from>
    <xdr:ext cx="152400" cy="152400"/>
    <xdr:pic>
      <xdr:nvPicPr>
        <xdr:cNvPr id="9486" name="Immagine 9485" descr="http://demaco.consob/ArchiflowWeb/images/indicator.gif">
          <a:extLst>
            <a:ext uri="{FF2B5EF4-FFF2-40B4-BE49-F238E27FC236}">
              <a16:creationId xmlns:a16="http://schemas.microsoft.com/office/drawing/2014/main" id="{00000000-0008-0000-0000-00003C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60788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585</xdr:row>
      <xdr:rowOff>0</xdr:rowOff>
    </xdr:from>
    <xdr:ext cx="152400" cy="152400"/>
    <xdr:pic>
      <xdr:nvPicPr>
        <xdr:cNvPr id="9487" name="Immagine 9486" descr="http://demaco.consob/ArchiflowWeb/images/indicator.gif">
          <a:extLst>
            <a:ext uri="{FF2B5EF4-FFF2-40B4-BE49-F238E27FC236}">
              <a16:creationId xmlns:a16="http://schemas.microsoft.com/office/drawing/2014/main" id="{00000000-0008-0000-0000-00003D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6193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585</xdr:row>
      <xdr:rowOff>0</xdr:rowOff>
    </xdr:from>
    <xdr:ext cx="152400" cy="152400"/>
    <xdr:pic>
      <xdr:nvPicPr>
        <xdr:cNvPr id="9488" name="Immagine 9487" descr="http://demaco.consob/ArchiflowWeb/images/indicator.gif">
          <a:extLst>
            <a:ext uri="{FF2B5EF4-FFF2-40B4-BE49-F238E27FC236}">
              <a16:creationId xmlns:a16="http://schemas.microsoft.com/office/drawing/2014/main" id="{00000000-0008-0000-0000-00003E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6193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585</xdr:row>
      <xdr:rowOff>0</xdr:rowOff>
    </xdr:from>
    <xdr:ext cx="152400" cy="152400"/>
    <xdr:pic>
      <xdr:nvPicPr>
        <xdr:cNvPr id="9489" name="Immagine 9488" descr="http://demaco.consob/ArchiflowWeb/images/indicator.gif">
          <a:extLst>
            <a:ext uri="{FF2B5EF4-FFF2-40B4-BE49-F238E27FC236}">
              <a16:creationId xmlns:a16="http://schemas.microsoft.com/office/drawing/2014/main" id="{00000000-0008-0000-0000-00003F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6193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585</xdr:row>
      <xdr:rowOff>0</xdr:rowOff>
    </xdr:from>
    <xdr:ext cx="152400" cy="152400"/>
    <xdr:pic>
      <xdr:nvPicPr>
        <xdr:cNvPr id="9490" name="Immagine 9489" descr="http://demaco.consob/ArchiflowWeb/images/indicator.gif">
          <a:extLst>
            <a:ext uri="{FF2B5EF4-FFF2-40B4-BE49-F238E27FC236}">
              <a16:creationId xmlns:a16="http://schemas.microsoft.com/office/drawing/2014/main" id="{00000000-0008-0000-0000-00004009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6193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653</xdr:row>
      <xdr:rowOff>0</xdr:rowOff>
    </xdr:from>
    <xdr:ext cx="152400" cy="152400"/>
    <xdr:pic>
      <xdr:nvPicPr>
        <xdr:cNvPr id="9491" name="Immagine 9490" descr="http://demaco.consob/ArchiflowWeb/images/indicator.gif">
          <a:extLst>
            <a:ext uri="{FF2B5EF4-FFF2-40B4-BE49-F238E27FC236}">
              <a16:creationId xmlns:a16="http://schemas.microsoft.com/office/drawing/2014/main" id="{58C67DB8-0F3F-47B4-8B9B-079707371772}"/>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2242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653</xdr:row>
      <xdr:rowOff>0</xdr:rowOff>
    </xdr:from>
    <xdr:ext cx="152400" cy="152400"/>
    <xdr:pic>
      <xdr:nvPicPr>
        <xdr:cNvPr id="9492" name="Immagine 9491" descr="http://demaco.consob/ArchiflowWeb/images/indicator.gif">
          <a:extLst>
            <a:ext uri="{FF2B5EF4-FFF2-40B4-BE49-F238E27FC236}">
              <a16:creationId xmlns:a16="http://schemas.microsoft.com/office/drawing/2014/main" id="{C6DB213B-D473-4AF6-A608-75A419C764AD}"/>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2242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0/Dicembre%202020/AMM/Dataset%20AMM%20al%2031%20dicembre%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Marzo%202021/GRU/dataset%20al%2031032021_dati%20omogene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0/Dicembre%202020/DATASET_ANAC_2020_dati%20al%203112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Settembre%202021/AMM/Dataset%20AMM%20al%2030%20settembre%202021%20RIPARTI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0/Dicembre%202020/DATASET_ANAC_2020_dati%20al%2031122020_lavorato%20290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M/Dataset%20AMM%20al%2031%20marzo%202022%20RIPARTI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Marzo%202021/AMM/Dataset%20AMM%20al%2031%20marzo%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M\AMM\Trasparenza%20e%20anticorruzione\DATASET%20(Elenchi%20contratti)\Dataset%20CORRENTE\Dataset%20AMM%20al%2030%20giugno%202021%20RIPARTI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0/Dicembre%202020/BIB/Copia%20di%20Riepilogo%20dei%20contratti%20%20anno%202020%20%20al%2030092020_BIB%20aggiorna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Marzo%202021/BIB/DATASET_ANAC_2020_dati%20al%2031032021_BIB_da%20pubblica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Paga AMR"/>
      <sheetName val="valori"/>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valor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valori"/>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M 100%"/>
      <sheetName val="Paga AMR"/>
      <sheetName val="Valori"/>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valori"/>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M 100%"/>
      <sheetName val="Paga AMR"/>
      <sheetName val="Valori"/>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i"/>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M 100%"/>
      <sheetName val="Paga AMR"/>
      <sheetName val="Valori"/>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valori"/>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Eliminati"/>
      <sheetName val="valori"/>
    </sheetNames>
    <sheetDataSet>
      <sheetData sheetId="0"/>
      <sheetData sheetId="1"/>
      <sheetData sheetId="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nsob.it/it/web/area-pubblica/dataset-appalt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665"/>
  <sheetViews>
    <sheetView tabSelected="1" zoomScale="75" zoomScaleNormal="75" workbookViewId="0">
      <pane ySplit="14" topLeftCell="A15" activePane="bottomLeft" state="frozen"/>
      <selection pane="bottomLeft" activeCell="E7" sqref="E7"/>
    </sheetView>
  </sheetViews>
  <sheetFormatPr defaultColWidth="9.140625" defaultRowHeight="15"/>
  <cols>
    <col min="1" max="1" width="31.7109375" style="6" customWidth="1"/>
    <col min="2" max="2" width="21.140625" style="6" customWidth="1"/>
    <col min="3" max="3" width="18.42578125" style="6" customWidth="1"/>
    <col min="4" max="4" width="22" style="6" customWidth="1"/>
    <col min="5" max="5" width="23.85546875" style="6" customWidth="1"/>
    <col min="6" max="6" width="18.85546875" style="6" customWidth="1"/>
    <col min="7" max="7" width="25" style="6" customWidth="1"/>
    <col min="8" max="8" width="16.85546875" style="6" customWidth="1"/>
    <col min="9" max="9" width="16.7109375" style="6" customWidth="1"/>
    <col min="10" max="10" width="20.42578125" style="5" customWidth="1"/>
    <col min="11" max="11" width="27.85546875" style="6" customWidth="1"/>
    <col min="12" max="12" width="18.7109375" style="6" customWidth="1"/>
    <col min="13" max="13" width="21.5703125" style="6" customWidth="1"/>
    <col min="14" max="14" width="27.7109375" style="6" customWidth="1"/>
    <col min="15" max="15" width="18.7109375" style="6" customWidth="1"/>
    <col min="16" max="16" width="19.28515625" style="6" customWidth="1"/>
    <col min="17" max="17" width="15.85546875" style="5" customWidth="1"/>
    <col min="18" max="18" width="27.5703125" style="6" customWidth="1"/>
    <col min="19" max="19" width="30.140625" style="6" customWidth="1"/>
    <col min="20" max="20" width="22.5703125" style="7" customWidth="1"/>
    <col min="21" max="21" width="13.7109375" style="32" customWidth="1"/>
    <col min="22" max="22" width="16" style="32" customWidth="1"/>
    <col min="23" max="23" width="25.140625" style="9" customWidth="1"/>
    <col min="24" max="24" width="9.140625" style="8"/>
    <col min="25" max="25" width="9.140625" style="20"/>
    <col min="26" max="16384" width="9.140625" style="8"/>
  </cols>
  <sheetData>
    <row r="2" spans="1:25">
      <c r="A2" s="3" t="s">
        <v>69</v>
      </c>
      <c r="B2" s="4" t="s">
        <v>91</v>
      </c>
    </row>
    <row r="3" spans="1:25">
      <c r="A3" s="8" t="s">
        <v>70</v>
      </c>
      <c r="B3" s="4" t="s">
        <v>1959</v>
      </c>
    </row>
    <row r="4" spans="1:25">
      <c r="A4" s="8" t="s">
        <v>71</v>
      </c>
      <c r="B4" s="10">
        <v>44681</v>
      </c>
    </row>
    <row r="5" spans="1:25">
      <c r="A5" s="8" t="s">
        <v>72</v>
      </c>
      <c r="B5" s="11" t="s">
        <v>92</v>
      </c>
    </row>
    <row r="6" spans="1:25">
      <c r="A6" s="8" t="s">
        <v>73</v>
      </c>
      <c r="B6" s="10">
        <v>44651</v>
      </c>
    </row>
    <row r="7" spans="1:25">
      <c r="A7" s="8" t="s">
        <v>74</v>
      </c>
      <c r="B7" s="12">
        <v>2022</v>
      </c>
    </row>
    <row r="8" spans="1:25">
      <c r="A8" s="8" t="s">
        <v>75</v>
      </c>
      <c r="B8" s="134" t="s">
        <v>1960</v>
      </c>
    </row>
    <row r="9" spans="1:25">
      <c r="A9" s="8" t="s">
        <v>76</v>
      </c>
      <c r="B9" s="11" t="s">
        <v>93</v>
      </c>
    </row>
    <row r="12" spans="1:25">
      <c r="F12" s="72" t="s">
        <v>0</v>
      </c>
      <c r="G12" s="73"/>
      <c r="H12" s="73"/>
      <c r="I12" s="73"/>
      <c r="J12" s="73"/>
      <c r="K12" s="73"/>
      <c r="L12" s="74"/>
      <c r="M12" s="75" t="s">
        <v>1</v>
      </c>
      <c r="N12" s="76"/>
      <c r="O12" s="76"/>
      <c r="P12" s="76"/>
      <c r="Q12" s="76"/>
      <c r="R12" s="76"/>
      <c r="S12" s="77"/>
    </row>
    <row r="13" spans="1:25" ht="33.75" customHeight="1">
      <c r="A13" s="13" t="s">
        <v>2</v>
      </c>
      <c r="B13" s="14" t="s">
        <v>3</v>
      </c>
      <c r="C13" s="15"/>
      <c r="D13" s="16" t="s">
        <v>4</v>
      </c>
      <c r="E13" s="17" t="s">
        <v>5</v>
      </c>
      <c r="F13" s="80" t="s">
        <v>6</v>
      </c>
      <c r="G13" s="80"/>
      <c r="H13" s="80"/>
      <c r="I13" s="80"/>
      <c r="J13" s="78" t="s">
        <v>7</v>
      </c>
      <c r="K13" s="78"/>
      <c r="L13" s="78"/>
      <c r="M13" s="81" t="s">
        <v>8</v>
      </c>
      <c r="N13" s="81"/>
      <c r="O13" s="81"/>
      <c r="P13" s="81"/>
      <c r="Q13" s="82" t="s">
        <v>9</v>
      </c>
      <c r="R13" s="82"/>
      <c r="S13" s="82"/>
      <c r="T13" s="18" t="s">
        <v>10</v>
      </c>
      <c r="U13" s="79" t="s">
        <v>11</v>
      </c>
      <c r="V13" s="79"/>
      <c r="W13" s="19" t="s">
        <v>12</v>
      </c>
    </row>
    <row r="14" spans="1:25" s="27" customFormat="1" ht="58.5" customHeight="1">
      <c r="A14" s="21" t="s">
        <v>13</v>
      </c>
      <c r="B14" s="21" t="s">
        <v>14</v>
      </c>
      <c r="C14" s="22" t="s">
        <v>15</v>
      </c>
      <c r="D14" s="22" t="s">
        <v>16</v>
      </c>
      <c r="E14" s="22" t="s">
        <v>17</v>
      </c>
      <c r="F14" s="21" t="s">
        <v>18</v>
      </c>
      <c r="G14" s="22" t="s">
        <v>19</v>
      </c>
      <c r="H14" s="22" t="s">
        <v>20</v>
      </c>
      <c r="I14" s="22" t="s">
        <v>21</v>
      </c>
      <c r="J14" s="24" t="s">
        <v>22</v>
      </c>
      <c r="K14" s="22" t="s">
        <v>23</v>
      </c>
      <c r="L14" s="22" t="s">
        <v>24</v>
      </c>
      <c r="M14" s="22" t="s">
        <v>25</v>
      </c>
      <c r="N14" s="22" t="s">
        <v>26</v>
      </c>
      <c r="O14" s="22" t="s">
        <v>27</v>
      </c>
      <c r="P14" s="22" t="s">
        <v>28</v>
      </c>
      <c r="Q14" s="24" t="s">
        <v>29</v>
      </c>
      <c r="R14" s="22" t="s">
        <v>30</v>
      </c>
      <c r="S14" s="22" t="s">
        <v>31</v>
      </c>
      <c r="T14" s="25" t="s">
        <v>32</v>
      </c>
      <c r="U14" s="33" t="s">
        <v>33</v>
      </c>
      <c r="V14" s="33" t="s">
        <v>34</v>
      </c>
      <c r="W14" s="26" t="s">
        <v>35</v>
      </c>
      <c r="Y14" s="135"/>
    </row>
    <row r="15" spans="1:25" s="20" customFormat="1" ht="60" customHeight="1">
      <c r="A15" s="55">
        <v>4833662012</v>
      </c>
      <c r="B15" s="49">
        <v>80204250585</v>
      </c>
      <c r="C15" s="34" t="s">
        <v>83</v>
      </c>
      <c r="D15" s="35" t="s">
        <v>85</v>
      </c>
      <c r="E15" s="34" t="s">
        <v>51</v>
      </c>
      <c r="F15" s="35"/>
      <c r="I15" s="49"/>
      <c r="J15" s="42" t="s">
        <v>86</v>
      </c>
      <c r="K15" s="49"/>
      <c r="L15" s="35" t="s">
        <v>87</v>
      </c>
      <c r="Q15" s="46" t="s">
        <v>86</v>
      </c>
      <c r="S15" s="20" t="s">
        <v>87</v>
      </c>
      <c r="T15" s="48">
        <v>69767.28</v>
      </c>
      <c r="U15" s="83">
        <v>41284</v>
      </c>
      <c r="V15" s="83">
        <v>42743</v>
      </c>
      <c r="W15" s="43">
        <v>47179.73</v>
      </c>
    </row>
    <row r="16" spans="1:25" s="20" customFormat="1" ht="45" customHeight="1">
      <c r="A16" s="52">
        <v>0</v>
      </c>
      <c r="B16" s="49">
        <v>80204250585</v>
      </c>
      <c r="C16" s="34" t="s">
        <v>83</v>
      </c>
      <c r="D16" s="35" t="s">
        <v>88</v>
      </c>
      <c r="E16" s="34" t="s">
        <v>39</v>
      </c>
      <c r="F16" s="35"/>
      <c r="J16" s="42" t="s">
        <v>89</v>
      </c>
      <c r="K16" s="49"/>
      <c r="L16" s="35" t="s">
        <v>90</v>
      </c>
      <c r="Q16" s="46" t="s">
        <v>89</v>
      </c>
      <c r="S16" s="20" t="s">
        <v>90</v>
      </c>
      <c r="T16" s="48">
        <v>6555</v>
      </c>
      <c r="U16" s="83">
        <v>41699</v>
      </c>
      <c r="V16" s="83">
        <v>42794</v>
      </c>
      <c r="W16" s="43">
        <v>4370</v>
      </c>
    </row>
    <row r="17" spans="1:23" s="20" customFormat="1" ht="60" customHeight="1">
      <c r="A17" s="20" t="s">
        <v>95</v>
      </c>
      <c r="B17" s="49">
        <v>80204250585</v>
      </c>
      <c r="C17" s="34" t="s">
        <v>83</v>
      </c>
      <c r="D17" s="35" t="s">
        <v>96</v>
      </c>
      <c r="E17" s="34" t="s">
        <v>51</v>
      </c>
      <c r="F17" s="35"/>
      <c r="J17" s="42" t="s">
        <v>86</v>
      </c>
      <c r="K17" s="49"/>
      <c r="L17" s="35" t="s">
        <v>87</v>
      </c>
      <c r="Q17" s="46" t="s">
        <v>86</v>
      </c>
      <c r="S17" s="20" t="s">
        <v>87</v>
      </c>
      <c r="T17" s="48">
        <v>17619.599999999999</v>
      </c>
      <c r="U17" s="83">
        <v>41640</v>
      </c>
      <c r="V17" s="83">
        <v>43100</v>
      </c>
      <c r="W17" s="43">
        <v>8809.82</v>
      </c>
    </row>
    <row r="18" spans="1:23" s="20" customFormat="1" ht="90" customHeight="1">
      <c r="A18" s="20" t="s">
        <v>103</v>
      </c>
      <c r="B18" s="49">
        <v>80204250585</v>
      </c>
      <c r="C18" s="34" t="s">
        <v>83</v>
      </c>
      <c r="D18" s="35" t="s">
        <v>104</v>
      </c>
      <c r="E18" s="34" t="s">
        <v>51</v>
      </c>
      <c r="F18" s="35"/>
      <c r="J18" s="42" t="s">
        <v>105</v>
      </c>
      <c r="K18" s="49"/>
      <c r="L18" s="35" t="s">
        <v>106</v>
      </c>
      <c r="Q18" s="46" t="s">
        <v>105</v>
      </c>
      <c r="S18" s="20" t="s">
        <v>107</v>
      </c>
      <c r="T18" s="48">
        <v>39760</v>
      </c>
      <c r="U18" s="83">
        <v>42002</v>
      </c>
      <c r="V18" s="83">
        <v>43920</v>
      </c>
      <c r="W18" s="43">
        <v>37770</v>
      </c>
    </row>
    <row r="19" spans="1:23" s="20" customFormat="1" ht="409.5" customHeight="1">
      <c r="A19" s="20" t="s">
        <v>108</v>
      </c>
      <c r="B19" s="49">
        <v>80204250585</v>
      </c>
      <c r="C19" s="34" t="s">
        <v>83</v>
      </c>
      <c r="D19" s="35" t="s">
        <v>109</v>
      </c>
      <c r="E19" s="34" t="s">
        <v>36</v>
      </c>
      <c r="F19" s="35" t="s">
        <v>567</v>
      </c>
      <c r="H19" s="20" t="s">
        <v>110</v>
      </c>
      <c r="I19" s="20" t="s">
        <v>100</v>
      </c>
      <c r="J19" s="42" t="s">
        <v>111</v>
      </c>
      <c r="K19" s="49"/>
      <c r="L19" s="34" t="s">
        <v>112</v>
      </c>
      <c r="Q19" s="46" t="s">
        <v>113</v>
      </c>
      <c r="S19" s="20" t="s">
        <v>114</v>
      </c>
      <c r="T19" s="48">
        <v>1779354</v>
      </c>
      <c r="U19" s="83">
        <v>42095</v>
      </c>
      <c r="V19" s="83">
        <v>43921</v>
      </c>
      <c r="W19" s="43">
        <f>1079479.93+20501.68+21304.08+20488.08+20552.68+21839.58+20080.08+20515.28+20501.68+21559.08+19304.87</f>
        <v>1286127.0200000003</v>
      </c>
    </row>
    <row r="20" spans="1:23" s="20" customFormat="1" ht="105" customHeight="1">
      <c r="A20" s="20" t="s">
        <v>115</v>
      </c>
      <c r="B20" s="49">
        <v>80204250585</v>
      </c>
      <c r="C20" s="34" t="s">
        <v>83</v>
      </c>
      <c r="D20" s="35" t="s">
        <v>116</v>
      </c>
      <c r="E20" s="34" t="s">
        <v>51</v>
      </c>
      <c r="F20" s="35"/>
      <c r="J20" s="42"/>
      <c r="K20" s="49"/>
      <c r="L20" s="35"/>
      <c r="Q20" s="46" t="s">
        <v>105</v>
      </c>
      <c r="S20" s="20" t="s">
        <v>117</v>
      </c>
      <c r="T20" s="48">
        <v>256452</v>
      </c>
      <c r="U20" s="83">
        <v>42125</v>
      </c>
      <c r="V20" s="83">
        <v>43952</v>
      </c>
      <c r="W20" s="43">
        <f>195392+5698.93+12212</f>
        <v>213302.93</v>
      </c>
    </row>
    <row r="21" spans="1:23" s="20" customFormat="1" ht="409.5" customHeight="1">
      <c r="A21" s="20" t="s">
        <v>118</v>
      </c>
      <c r="B21" s="49">
        <v>80204250585</v>
      </c>
      <c r="C21" s="34" t="s">
        <v>83</v>
      </c>
      <c r="D21" s="35" t="s">
        <v>1434</v>
      </c>
      <c r="E21" s="34" t="s">
        <v>36</v>
      </c>
      <c r="F21" s="35" t="s">
        <v>569</v>
      </c>
      <c r="H21" s="35" t="s">
        <v>570</v>
      </c>
      <c r="I21" s="35" t="s">
        <v>568</v>
      </c>
      <c r="J21" s="42"/>
      <c r="K21" s="49"/>
      <c r="L21" s="35"/>
      <c r="M21" s="35" t="s">
        <v>119</v>
      </c>
      <c r="O21" s="35" t="s">
        <v>120</v>
      </c>
      <c r="P21" s="35" t="s">
        <v>121</v>
      </c>
      <c r="Q21" s="46"/>
      <c r="T21" s="48">
        <v>19376763.190000001</v>
      </c>
      <c r="U21" s="83">
        <v>42005</v>
      </c>
      <c r="V21" s="83">
        <v>44135</v>
      </c>
      <c r="W21" s="43">
        <f>10480141.37+86460.33+28208.25+1479728.24+12238.12+28555.62+14987.05+14501.65+20657.56+41574.74+9402.75+28820.11+52374.19+10566.76+9974.53+32387.25+32088.75+30444.61+32556.4</f>
        <v>12445668.279999997</v>
      </c>
    </row>
    <row r="22" spans="1:23" s="20" customFormat="1" ht="60" customHeight="1">
      <c r="A22" s="20" t="s">
        <v>122</v>
      </c>
      <c r="B22" s="49">
        <v>80204250585</v>
      </c>
      <c r="C22" s="34" t="s">
        <v>83</v>
      </c>
      <c r="D22" s="35" t="s">
        <v>123</v>
      </c>
      <c r="E22" s="34" t="s">
        <v>51</v>
      </c>
      <c r="F22" s="35"/>
      <c r="J22" s="42" t="s">
        <v>98</v>
      </c>
      <c r="K22" s="49"/>
      <c r="L22" s="35" t="s">
        <v>124</v>
      </c>
      <c r="Q22" s="46" t="s">
        <v>98</v>
      </c>
      <c r="R22" s="49"/>
      <c r="S22" s="20" t="s">
        <v>124</v>
      </c>
      <c r="T22" s="48">
        <v>17057.28</v>
      </c>
      <c r="U22" s="83">
        <v>42552</v>
      </c>
      <c r="V22" s="83">
        <v>44012</v>
      </c>
      <c r="W22" s="43">
        <f>8599.01+710.72+710.54+18.3+1066.08+355.36+284.27</f>
        <v>11744.28</v>
      </c>
    </row>
    <row r="23" spans="1:23" s="20" customFormat="1" ht="105" customHeight="1">
      <c r="A23" s="20" t="s">
        <v>150</v>
      </c>
      <c r="B23" s="49">
        <v>80204250585</v>
      </c>
      <c r="C23" s="34" t="s">
        <v>83</v>
      </c>
      <c r="D23" s="35" t="s">
        <v>151</v>
      </c>
      <c r="E23" s="34" t="s">
        <v>51</v>
      </c>
      <c r="F23" s="35"/>
      <c r="J23" s="42" t="s">
        <v>86</v>
      </c>
      <c r="K23" s="49"/>
      <c r="L23" s="35" t="s">
        <v>87</v>
      </c>
      <c r="Q23" s="46" t="s">
        <v>86</v>
      </c>
      <c r="R23" s="49"/>
      <c r="S23" s="20" t="s">
        <v>87</v>
      </c>
      <c r="T23" s="48">
        <v>23627.83</v>
      </c>
      <c r="U23" s="83">
        <v>42697</v>
      </c>
      <c r="V23" s="83">
        <v>43074</v>
      </c>
      <c r="W23" s="43">
        <v>0</v>
      </c>
    </row>
    <row r="24" spans="1:23" s="20" customFormat="1" ht="135" customHeight="1">
      <c r="A24" s="49" t="s">
        <v>153</v>
      </c>
      <c r="B24" s="49">
        <v>80204250585</v>
      </c>
      <c r="C24" s="34" t="s">
        <v>83</v>
      </c>
      <c r="D24" s="34" t="s">
        <v>154</v>
      </c>
      <c r="E24" s="34" t="s">
        <v>43</v>
      </c>
      <c r="F24" s="34"/>
      <c r="G24" s="49"/>
      <c r="H24" s="49"/>
      <c r="I24" s="49"/>
      <c r="J24" s="42" t="s">
        <v>155</v>
      </c>
      <c r="K24" s="49"/>
      <c r="L24" s="34" t="s">
        <v>156</v>
      </c>
      <c r="M24" s="49"/>
      <c r="N24" s="49"/>
      <c r="O24" s="49"/>
      <c r="P24" s="49"/>
      <c r="Q24" s="46" t="s">
        <v>157</v>
      </c>
      <c r="R24" s="49"/>
      <c r="S24" s="49" t="s">
        <v>158</v>
      </c>
      <c r="T24" s="48">
        <v>174000</v>
      </c>
      <c r="U24" s="83">
        <v>42736</v>
      </c>
      <c r="V24" s="83">
        <v>43904</v>
      </c>
      <c r="W24" s="43">
        <f>185633.61+2971.58+2971.58</f>
        <v>191576.76999999996</v>
      </c>
    </row>
    <row r="25" spans="1:23" s="20" customFormat="1" ht="135" customHeight="1">
      <c r="A25" s="20" t="s">
        <v>159</v>
      </c>
      <c r="B25" s="49">
        <v>80204250585</v>
      </c>
      <c r="C25" s="35" t="s">
        <v>83</v>
      </c>
      <c r="D25" s="35" t="s">
        <v>160</v>
      </c>
      <c r="E25" s="34" t="s">
        <v>51</v>
      </c>
      <c r="F25" s="35"/>
      <c r="J25" s="42" t="s">
        <v>161</v>
      </c>
      <c r="L25" s="35" t="s">
        <v>162</v>
      </c>
      <c r="Q25" s="46" t="s">
        <v>161</v>
      </c>
      <c r="S25" s="20" t="s">
        <v>170</v>
      </c>
      <c r="T25" s="48">
        <v>71365.5</v>
      </c>
      <c r="U25" s="83">
        <v>42822</v>
      </c>
      <c r="V25" s="83">
        <v>44647</v>
      </c>
      <c r="W25" s="43">
        <v>71365.5</v>
      </c>
    </row>
    <row r="26" spans="1:23" s="20" customFormat="1" ht="180" customHeight="1">
      <c r="A26" s="49" t="s">
        <v>163</v>
      </c>
      <c r="B26" s="49">
        <v>80204250585</v>
      </c>
      <c r="C26" s="34" t="s">
        <v>83</v>
      </c>
      <c r="D26" s="34" t="s">
        <v>1267</v>
      </c>
      <c r="E26" s="34" t="s">
        <v>51</v>
      </c>
      <c r="F26" s="34"/>
      <c r="G26" s="49"/>
      <c r="H26" s="49"/>
      <c r="I26" s="49"/>
      <c r="J26" s="42">
        <v>12878470157</v>
      </c>
      <c r="K26" s="49"/>
      <c r="L26" s="34" t="s">
        <v>126</v>
      </c>
      <c r="M26" s="49"/>
      <c r="N26" s="49"/>
      <c r="O26" s="49"/>
      <c r="P26" s="49"/>
      <c r="Q26" s="46">
        <v>12878470157</v>
      </c>
      <c r="R26" s="49"/>
      <c r="S26" s="49" t="s">
        <v>126</v>
      </c>
      <c r="T26" s="48">
        <f>335647.2+249454.64</f>
        <v>585101.84000000008</v>
      </c>
      <c r="U26" s="83">
        <v>42880</v>
      </c>
      <c r="V26" s="83">
        <v>45069</v>
      </c>
      <c r="W26" s="43">
        <f>159700.56+18792.32+20257.37+20361.76+20361.76+20361.76+20361.76+55742.25+20361.76+20361.76+20361.76+20361.76+20323.83+20323.83</f>
        <v>458034.24000000011</v>
      </c>
    </row>
    <row r="27" spans="1:23" s="20" customFormat="1" ht="90" customHeight="1">
      <c r="A27" s="49" t="s">
        <v>167</v>
      </c>
      <c r="B27" s="49">
        <v>80204250585</v>
      </c>
      <c r="C27" s="34" t="s">
        <v>83</v>
      </c>
      <c r="D27" s="34" t="s">
        <v>168</v>
      </c>
      <c r="E27" s="34" t="s">
        <v>39</v>
      </c>
      <c r="F27" s="34"/>
      <c r="G27" s="49"/>
      <c r="H27" s="49"/>
      <c r="I27" s="49"/>
      <c r="J27" s="42" t="s">
        <v>169</v>
      </c>
      <c r="K27" s="49"/>
      <c r="L27" s="20" t="s">
        <v>298</v>
      </c>
      <c r="M27" s="49"/>
      <c r="N27" s="49"/>
      <c r="O27" s="49"/>
      <c r="P27" s="49"/>
      <c r="Q27" s="46" t="s">
        <v>169</v>
      </c>
      <c r="R27" s="49"/>
      <c r="S27" s="20" t="s">
        <v>298</v>
      </c>
      <c r="T27" s="48">
        <v>1734883.7</v>
      </c>
      <c r="U27" s="83">
        <v>42917</v>
      </c>
      <c r="V27" s="83">
        <v>43646</v>
      </c>
      <c r="W27" s="43">
        <f>864115.29+134458.28+5914.24</f>
        <v>1004487.81</v>
      </c>
    </row>
    <row r="28" spans="1:23" s="20" customFormat="1" ht="150" customHeight="1">
      <c r="A28" s="49" t="s">
        <v>171</v>
      </c>
      <c r="B28" s="49">
        <v>80204250585</v>
      </c>
      <c r="C28" s="34" t="s">
        <v>83</v>
      </c>
      <c r="D28" s="34" t="s">
        <v>172</v>
      </c>
      <c r="E28" s="34" t="s">
        <v>36</v>
      </c>
      <c r="F28" s="34"/>
      <c r="G28" s="49"/>
      <c r="H28" s="49"/>
      <c r="I28" s="49"/>
      <c r="J28" s="42" t="s">
        <v>173</v>
      </c>
      <c r="K28" s="49"/>
      <c r="L28" s="34" t="s">
        <v>174</v>
      </c>
      <c r="M28" s="49"/>
      <c r="N28" s="49"/>
      <c r="O28" s="49"/>
      <c r="P28" s="49"/>
      <c r="Q28" s="46" t="s">
        <v>175</v>
      </c>
      <c r="R28" s="49"/>
      <c r="S28" s="49" t="s">
        <v>176</v>
      </c>
      <c r="T28" s="48">
        <v>1008100</v>
      </c>
      <c r="U28" s="83">
        <v>43081</v>
      </c>
      <c r="V28" s="83">
        <v>44272</v>
      </c>
      <c r="W28" s="43">
        <f>881433.36+(15833.34*2)+15833.34+15833.34+15833.262</f>
        <v>960599.98199999996</v>
      </c>
    </row>
    <row r="29" spans="1:23" s="20" customFormat="1" ht="105" customHeight="1">
      <c r="A29" s="20" t="s">
        <v>180</v>
      </c>
      <c r="B29" s="49">
        <v>80204250585</v>
      </c>
      <c r="C29" s="35" t="s">
        <v>83</v>
      </c>
      <c r="D29" s="35" t="s">
        <v>181</v>
      </c>
      <c r="E29" s="34" t="s">
        <v>51</v>
      </c>
      <c r="F29" s="35"/>
      <c r="I29" s="49"/>
      <c r="J29" s="42" t="s">
        <v>182</v>
      </c>
      <c r="L29" s="35" t="s">
        <v>183</v>
      </c>
      <c r="N29" s="49"/>
      <c r="Q29" s="46" t="s">
        <v>182</v>
      </c>
      <c r="R29" s="44"/>
      <c r="S29" s="20" t="s">
        <v>183</v>
      </c>
      <c r="T29" s="48">
        <v>1928500</v>
      </c>
      <c r="U29" s="83">
        <v>43143</v>
      </c>
      <c r="V29" s="83">
        <v>44286</v>
      </c>
      <c r="W29" s="43">
        <f>117924.58+21806.39+51922.94+51750.53+5958.48+8434.29+9151.52+14068.64+13447.97+23737.39+13861.75</f>
        <v>332064.48000000004</v>
      </c>
    </row>
    <row r="30" spans="1:23" s="20" customFormat="1" ht="90" customHeight="1">
      <c r="A30" s="20" t="s">
        <v>185</v>
      </c>
      <c r="B30" s="49">
        <v>80204250585</v>
      </c>
      <c r="C30" s="35" t="s">
        <v>83</v>
      </c>
      <c r="D30" s="35" t="s">
        <v>186</v>
      </c>
      <c r="E30" s="34" t="s">
        <v>48</v>
      </c>
      <c r="F30" s="35"/>
      <c r="I30" s="49"/>
      <c r="J30" s="42" t="s">
        <v>187</v>
      </c>
      <c r="L30" s="35" t="s">
        <v>188</v>
      </c>
      <c r="N30" s="49"/>
      <c r="Q30" s="46" t="s">
        <v>187</v>
      </c>
      <c r="R30" s="44"/>
      <c r="S30" s="20" t="s">
        <v>188</v>
      </c>
      <c r="T30" s="48">
        <v>21897.5</v>
      </c>
      <c r="U30" s="83">
        <v>43191</v>
      </c>
      <c r="V30" s="83">
        <v>43312</v>
      </c>
      <c r="W30" s="43">
        <v>7112.62</v>
      </c>
    </row>
    <row r="31" spans="1:23" s="20" customFormat="1" ht="120" customHeight="1">
      <c r="A31" s="20" t="s">
        <v>189</v>
      </c>
      <c r="B31" s="49">
        <v>80204250585</v>
      </c>
      <c r="C31" s="35" t="s">
        <v>83</v>
      </c>
      <c r="D31" s="35" t="s">
        <v>190</v>
      </c>
      <c r="E31" s="34" t="s">
        <v>43</v>
      </c>
      <c r="F31" s="35"/>
      <c r="I31" s="49"/>
      <c r="J31" s="42" t="s">
        <v>191</v>
      </c>
      <c r="L31" s="35" t="s">
        <v>192</v>
      </c>
      <c r="N31" s="49"/>
      <c r="Q31" s="46" t="s">
        <v>193</v>
      </c>
      <c r="R31" s="44"/>
      <c r="S31" s="20" t="s">
        <v>194</v>
      </c>
      <c r="T31" s="48">
        <v>0</v>
      </c>
      <c r="U31" s="83">
        <v>43449</v>
      </c>
      <c r="V31" s="83">
        <v>44179</v>
      </c>
      <c r="W31" s="43">
        <v>200</v>
      </c>
    </row>
    <row r="32" spans="1:23" s="20" customFormat="1" ht="90" customHeight="1">
      <c r="A32" s="20" t="s">
        <v>195</v>
      </c>
      <c r="B32" s="49">
        <v>80204250585</v>
      </c>
      <c r="C32" s="35" t="s">
        <v>83</v>
      </c>
      <c r="D32" s="35" t="s">
        <v>186</v>
      </c>
      <c r="E32" s="34" t="s">
        <v>48</v>
      </c>
      <c r="F32" s="35"/>
      <c r="I32" s="49"/>
      <c r="J32" s="42" t="s">
        <v>187</v>
      </c>
      <c r="L32" s="35" t="s">
        <v>188</v>
      </c>
      <c r="N32" s="49"/>
      <c r="Q32" s="46" t="s">
        <v>187</v>
      </c>
      <c r="R32" s="44"/>
      <c r="S32" s="20" t="s">
        <v>188</v>
      </c>
      <c r="T32" s="48">
        <v>38096.21</v>
      </c>
      <c r="U32" s="83">
        <v>43313</v>
      </c>
      <c r="V32" s="83">
        <v>43465</v>
      </c>
      <c r="W32" s="43">
        <v>3601.22</v>
      </c>
    </row>
    <row r="33" spans="1:25" s="20" customFormat="1" ht="90" customHeight="1">
      <c r="A33" s="49" t="s">
        <v>196</v>
      </c>
      <c r="B33" s="49">
        <v>80204250585</v>
      </c>
      <c r="C33" s="35" t="s">
        <v>83</v>
      </c>
      <c r="D33" s="34" t="s">
        <v>197</v>
      </c>
      <c r="E33" s="34" t="s">
        <v>43</v>
      </c>
      <c r="F33" s="34"/>
      <c r="G33" s="49"/>
      <c r="H33" s="49"/>
      <c r="I33" s="49"/>
      <c r="J33" s="42" t="s">
        <v>198</v>
      </c>
      <c r="K33" s="49"/>
      <c r="L33" s="34" t="s">
        <v>199</v>
      </c>
      <c r="M33" s="49"/>
      <c r="N33" s="49"/>
      <c r="O33" s="49"/>
      <c r="P33" s="49"/>
      <c r="Q33" s="46" t="s">
        <v>161</v>
      </c>
      <c r="R33" s="44"/>
      <c r="S33" s="20" t="s">
        <v>170</v>
      </c>
      <c r="T33" s="48">
        <v>134433.60000000001</v>
      </c>
      <c r="U33" s="83">
        <v>43374</v>
      </c>
      <c r="V33" s="83">
        <v>44469</v>
      </c>
      <c r="W33" s="43">
        <f>111087.6+8477.5+1695.5+1695.5+1695.5+1695.5+1695.5</f>
        <v>128042.6</v>
      </c>
    </row>
    <row r="34" spans="1:25" s="20" customFormat="1" ht="60" customHeight="1">
      <c r="A34" s="20" t="s">
        <v>200</v>
      </c>
      <c r="B34" s="49">
        <v>80204250585</v>
      </c>
      <c r="C34" s="35" t="s">
        <v>83</v>
      </c>
      <c r="D34" s="35" t="s">
        <v>201</v>
      </c>
      <c r="E34" s="34" t="s">
        <v>48</v>
      </c>
      <c r="F34" s="35"/>
      <c r="I34" s="49"/>
      <c r="J34" s="42" t="s">
        <v>86</v>
      </c>
      <c r="L34" s="35" t="s">
        <v>87</v>
      </c>
      <c r="N34" s="49"/>
      <c r="Q34" s="46" t="s">
        <v>86</v>
      </c>
      <c r="S34" s="20" t="s">
        <v>87</v>
      </c>
      <c r="T34" s="48">
        <v>3912.48</v>
      </c>
      <c r="U34" s="83">
        <v>43447</v>
      </c>
      <c r="V34" s="83">
        <v>43478</v>
      </c>
      <c r="W34" s="43">
        <v>0</v>
      </c>
    </row>
    <row r="35" spans="1:25" s="20" customFormat="1" ht="90" customHeight="1">
      <c r="A35" s="20" t="s">
        <v>203</v>
      </c>
      <c r="B35" s="49">
        <v>80204250585</v>
      </c>
      <c r="C35" s="35" t="s">
        <v>83</v>
      </c>
      <c r="D35" s="35" t="s">
        <v>204</v>
      </c>
      <c r="E35" s="34" t="s">
        <v>51</v>
      </c>
      <c r="F35" s="35"/>
      <c r="I35" s="49"/>
      <c r="J35" s="42" t="s">
        <v>86</v>
      </c>
      <c r="L35" s="35" t="s">
        <v>87</v>
      </c>
      <c r="N35" s="49"/>
      <c r="Q35" s="46" t="s">
        <v>86</v>
      </c>
      <c r="S35" s="20" t="s">
        <v>87</v>
      </c>
      <c r="T35" s="48">
        <v>188349.31</v>
      </c>
      <c r="U35" s="83">
        <v>43445</v>
      </c>
      <c r="V35" s="83">
        <v>45067</v>
      </c>
      <c r="W35" s="43">
        <f>588.72+1373.76+114+1081.68+28290.63+104843.95</f>
        <v>136292.74</v>
      </c>
    </row>
    <row r="36" spans="1:25" s="20" customFormat="1" ht="120">
      <c r="A36" s="20" t="s">
        <v>205</v>
      </c>
      <c r="B36" s="49">
        <v>80204250585</v>
      </c>
      <c r="C36" s="35" t="s">
        <v>83</v>
      </c>
      <c r="D36" s="35" t="s">
        <v>1433</v>
      </c>
      <c r="E36" s="34" t="s">
        <v>51</v>
      </c>
      <c r="F36" s="35"/>
      <c r="I36" s="49"/>
      <c r="J36" s="42" t="s">
        <v>206</v>
      </c>
      <c r="L36" s="35" t="s">
        <v>207</v>
      </c>
      <c r="N36" s="49"/>
      <c r="Q36" s="46" t="s">
        <v>206</v>
      </c>
      <c r="R36" s="44"/>
      <c r="S36" s="20" t="s">
        <v>207</v>
      </c>
      <c r="T36" s="48">
        <v>98000</v>
      </c>
      <c r="U36" s="83">
        <v>43617</v>
      </c>
      <c r="V36" s="83">
        <v>44836</v>
      </c>
      <c r="W36" s="43">
        <f>2469.5+2591.83+2423.62+2416.14+2082.13+2622.65+2426.54+2440.34+2356.08+2316.95+2365.42+1991.27+2330.75+2344.5</f>
        <v>33177.72</v>
      </c>
    </row>
    <row r="37" spans="1:25" s="20" customFormat="1" ht="90" customHeight="1">
      <c r="A37" s="20" t="s">
        <v>208</v>
      </c>
      <c r="B37" s="49">
        <v>80204250585</v>
      </c>
      <c r="C37" s="35" t="s">
        <v>83</v>
      </c>
      <c r="D37" s="35" t="s">
        <v>186</v>
      </c>
      <c r="E37" s="34" t="s">
        <v>48</v>
      </c>
      <c r="F37" s="35"/>
      <c r="I37" s="49"/>
      <c r="J37" s="42" t="s">
        <v>187</v>
      </c>
      <c r="L37" s="35" t="s">
        <v>188</v>
      </c>
      <c r="N37" s="49"/>
      <c r="Q37" s="46" t="s">
        <v>187</v>
      </c>
      <c r="R37" s="44"/>
      <c r="S37" s="20" t="s">
        <v>188</v>
      </c>
      <c r="T37" s="48">
        <v>21246.87</v>
      </c>
      <c r="U37" s="83">
        <v>43556</v>
      </c>
      <c r="V37" s="83">
        <v>43646</v>
      </c>
      <c r="W37" s="43">
        <v>11595.28</v>
      </c>
    </row>
    <row r="38" spans="1:25" s="20" customFormat="1" ht="180" customHeight="1">
      <c r="A38" s="49" t="s">
        <v>209</v>
      </c>
      <c r="B38" s="49">
        <v>80204250585</v>
      </c>
      <c r="C38" s="34" t="s">
        <v>83</v>
      </c>
      <c r="D38" s="34" t="s">
        <v>210</v>
      </c>
      <c r="E38" s="34" t="s">
        <v>36</v>
      </c>
      <c r="F38" s="34"/>
      <c r="G38" s="49"/>
      <c r="H38" s="49"/>
      <c r="I38" s="49"/>
      <c r="J38" s="42" t="s">
        <v>572</v>
      </c>
      <c r="K38" s="49"/>
      <c r="L38" s="34" t="s">
        <v>571</v>
      </c>
      <c r="M38" s="49"/>
      <c r="N38" s="49"/>
      <c r="O38" s="49"/>
      <c r="P38" s="49"/>
      <c r="Q38" s="46" t="s">
        <v>211</v>
      </c>
      <c r="R38" s="49"/>
      <c r="S38" s="49" t="s">
        <v>212</v>
      </c>
      <c r="T38" s="48">
        <v>1800000</v>
      </c>
      <c r="U38" s="83">
        <v>43101</v>
      </c>
      <c r="V38" s="83">
        <v>44196</v>
      </c>
      <c r="W38" s="43">
        <v>120460</v>
      </c>
    </row>
    <row r="39" spans="1:25" s="38" customFormat="1" ht="120" customHeight="1">
      <c r="A39" s="49" t="s">
        <v>218</v>
      </c>
      <c r="B39" s="49">
        <v>80204250585</v>
      </c>
      <c r="C39" s="34" t="s">
        <v>83</v>
      </c>
      <c r="D39" s="34" t="s">
        <v>219</v>
      </c>
      <c r="E39" s="34" t="s">
        <v>39</v>
      </c>
      <c r="F39" s="34"/>
      <c r="G39" s="49"/>
      <c r="H39" s="49"/>
      <c r="I39" s="49"/>
      <c r="J39" s="42"/>
      <c r="K39" s="49"/>
      <c r="L39" s="34" t="s">
        <v>220</v>
      </c>
      <c r="M39" s="49"/>
      <c r="N39" s="49"/>
      <c r="O39" s="49"/>
      <c r="P39" s="49"/>
      <c r="Q39" s="46"/>
      <c r="R39" s="49"/>
      <c r="S39" s="49" t="s">
        <v>220</v>
      </c>
      <c r="T39" s="48">
        <v>7300</v>
      </c>
      <c r="U39" s="83">
        <v>43101</v>
      </c>
      <c r="V39" s="83">
        <v>43465</v>
      </c>
      <c r="W39" s="43">
        <v>3650</v>
      </c>
      <c r="Y39" s="20"/>
    </row>
    <row r="40" spans="1:25" s="20" customFormat="1" ht="75" customHeight="1">
      <c r="A40" s="49" t="s">
        <v>224</v>
      </c>
      <c r="B40" s="49">
        <v>80204250585</v>
      </c>
      <c r="C40" s="34" t="s">
        <v>83</v>
      </c>
      <c r="D40" s="34" t="s">
        <v>225</v>
      </c>
      <c r="E40" s="34" t="s">
        <v>39</v>
      </c>
      <c r="F40" s="34"/>
      <c r="G40" s="49"/>
      <c r="H40" s="49"/>
      <c r="I40" s="49"/>
      <c r="J40" s="42" t="s">
        <v>222</v>
      </c>
      <c r="K40" s="49"/>
      <c r="L40" s="35" t="s">
        <v>223</v>
      </c>
      <c r="M40" s="49"/>
      <c r="N40" s="49"/>
      <c r="O40" s="49"/>
      <c r="P40" s="49"/>
      <c r="Q40" s="46" t="s">
        <v>222</v>
      </c>
      <c r="R40" s="49"/>
      <c r="S40" s="20" t="s">
        <v>223</v>
      </c>
      <c r="T40" s="48">
        <v>87512</v>
      </c>
      <c r="U40" s="83">
        <v>43088</v>
      </c>
      <c r="V40" s="83">
        <v>44548</v>
      </c>
      <c r="W40" s="43">
        <f>32792+5243.25+5243.25+192.2+5243.25+2666.4+5243.25+(5243.25*2)+500.69+3395+202.59+5243.25+115.69+2543.25</f>
        <v>79110.570000000007</v>
      </c>
    </row>
    <row r="41" spans="1:25" s="20" customFormat="1" ht="75" customHeight="1">
      <c r="A41" s="49" t="s">
        <v>226</v>
      </c>
      <c r="B41" s="49">
        <v>80204250585</v>
      </c>
      <c r="C41" s="34" t="s">
        <v>83</v>
      </c>
      <c r="D41" s="34" t="s">
        <v>227</v>
      </c>
      <c r="E41" s="34" t="s">
        <v>48</v>
      </c>
      <c r="F41" s="34"/>
      <c r="G41" s="49"/>
      <c r="H41" s="49"/>
      <c r="I41" s="49"/>
      <c r="J41" s="42"/>
      <c r="K41" s="49"/>
      <c r="L41" s="34"/>
      <c r="M41" s="49"/>
      <c r="N41" s="49"/>
      <c r="O41" s="49"/>
      <c r="P41" s="49"/>
      <c r="Q41" s="46"/>
      <c r="R41" s="49"/>
      <c r="S41" s="49"/>
      <c r="T41" s="48">
        <v>26300.799999999999</v>
      </c>
      <c r="U41" s="83"/>
      <c r="V41" s="83"/>
      <c r="W41" s="43">
        <v>0</v>
      </c>
    </row>
    <row r="42" spans="1:25" s="20" customFormat="1" ht="75" customHeight="1">
      <c r="A42" s="84" t="s">
        <v>232</v>
      </c>
      <c r="B42" s="49">
        <v>80204250585</v>
      </c>
      <c r="C42" s="34" t="s">
        <v>228</v>
      </c>
      <c r="D42" s="34" t="s">
        <v>233</v>
      </c>
      <c r="E42" s="34" t="s">
        <v>48</v>
      </c>
      <c r="F42" s="34"/>
      <c r="H42" s="49"/>
      <c r="I42" s="49"/>
      <c r="J42" s="42"/>
      <c r="K42" s="49"/>
      <c r="L42" s="34"/>
      <c r="M42" s="49"/>
      <c r="O42" s="49"/>
      <c r="P42" s="49"/>
      <c r="Q42" s="46" t="s">
        <v>581</v>
      </c>
      <c r="R42" s="49"/>
      <c r="S42" s="49" t="s">
        <v>234</v>
      </c>
      <c r="T42" s="48">
        <v>23200</v>
      </c>
      <c r="U42" s="83">
        <v>43108</v>
      </c>
      <c r="V42" s="83">
        <v>43179</v>
      </c>
      <c r="W42" s="43">
        <v>0</v>
      </c>
    </row>
    <row r="43" spans="1:25" s="20" customFormat="1" ht="60" customHeight="1">
      <c r="A43" s="84" t="s">
        <v>556</v>
      </c>
      <c r="B43" s="49">
        <v>80204250585</v>
      </c>
      <c r="C43" s="34" t="s">
        <v>228</v>
      </c>
      <c r="D43" s="34" t="s">
        <v>235</v>
      </c>
      <c r="E43" s="34" t="s">
        <v>48</v>
      </c>
      <c r="F43" s="34"/>
      <c r="H43" s="49"/>
      <c r="I43" s="49"/>
      <c r="J43" s="42"/>
      <c r="K43" s="49"/>
      <c r="L43" s="34"/>
      <c r="M43" s="49"/>
      <c r="O43" s="49"/>
      <c r="P43" s="49"/>
      <c r="Q43" s="46" t="s">
        <v>187</v>
      </c>
      <c r="R43" s="49"/>
      <c r="S43" s="49" t="s">
        <v>236</v>
      </c>
      <c r="T43" s="48">
        <v>3380.0000000000005</v>
      </c>
      <c r="U43" s="83">
        <v>43117</v>
      </c>
      <c r="V43" s="83">
        <v>43131</v>
      </c>
      <c r="W43" s="43">
        <v>0</v>
      </c>
    </row>
    <row r="44" spans="1:25" s="20" customFormat="1" ht="90" customHeight="1">
      <c r="A44" s="52">
        <v>7363339391</v>
      </c>
      <c r="B44" s="49">
        <v>80204250585</v>
      </c>
      <c r="C44" s="34" t="s">
        <v>228</v>
      </c>
      <c r="D44" s="34" t="s">
        <v>237</v>
      </c>
      <c r="E44" s="34" t="s">
        <v>39</v>
      </c>
      <c r="F44" s="34"/>
      <c r="H44" s="49"/>
      <c r="I44" s="49"/>
      <c r="J44" s="42" t="s">
        <v>238</v>
      </c>
      <c r="K44" s="49"/>
      <c r="L44" s="34" t="s">
        <v>239</v>
      </c>
      <c r="M44" s="49"/>
      <c r="O44" s="49"/>
      <c r="P44" s="49"/>
      <c r="Q44" s="46" t="s">
        <v>238</v>
      </c>
      <c r="R44" s="49"/>
      <c r="S44" s="49" t="s">
        <v>239</v>
      </c>
      <c r="T44" s="48">
        <v>56000</v>
      </c>
      <c r="U44" s="83">
        <v>43150</v>
      </c>
      <c r="V44" s="83">
        <v>43514</v>
      </c>
      <c r="W44" s="43">
        <v>42000</v>
      </c>
    </row>
    <row r="45" spans="1:25" s="20" customFormat="1" ht="75" customHeight="1">
      <c r="A45" s="84" t="s">
        <v>240</v>
      </c>
      <c r="B45" s="49">
        <v>80204250585</v>
      </c>
      <c r="C45" s="34" t="s">
        <v>228</v>
      </c>
      <c r="D45" s="34" t="s">
        <v>241</v>
      </c>
      <c r="E45" s="34" t="s">
        <v>39</v>
      </c>
      <c r="F45" s="34"/>
      <c r="H45" s="49"/>
      <c r="I45" s="49"/>
      <c r="J45" s="42" t="s">
        <v>242</v>
      </c>
      <c r="K45" s="49"/>
      <c r="L45" s="34" t="s">
        <v>243</v>
      </c>
      <c r="M45" s="49"/>
      <c r="O45" s="49"/>
      <c r="P45" s="49"/>
      <c r="Q45" s="46" t="s">
        <v>242</v>
      </c>
      <c r="R45" s="49"/>
      <c r="S45" s="49" t="s">
        <v>976</v>
      </c>
      <c r="T45" s="48">
        <v>135000</v>
      </c>
      <c r="U45" s="83">
        <v>43153</v>
      </c>
      <c r="V45" s="83">
        <v>44248</v>
      </c>
      <c r="W45" s="43">
        <f>82500+7500+7500+7500+7500+7500+7500</f>
        <v>127500</v>
      </c>
    </row>
    <row r="46" spans="1:25" s="20" customFormat="1" ht="45" customHeight="1">
      <c r="A46" s="84" t="s">
        <v>245</v>
      </c>
      <c r="B46" s="49">
        <v>80204250585</v>
      </c>
      <c r="C46" s="34" t="s">
        <v>228</v>
      </c>
      <c r="D46" s="34" t="s">
        <v>246</v>
      </c>
      <c r="E46" s="34" t="s">
        <v>39</v>
      </c>
      <c r="F46" s="34"/>
      <c r="H46" s="49"/>
      <c r="I46" s="49"/>
      <c r="J46" s="42" t="s">
        <v>247</v>
      </c>
      <c r="K46" s="49"/>
      <c r="L46" s="34" t="s">
        <v>231</v>
      </c>
      <c r="M46" s="49"/>
      <c r="O46" s="49"/>
      <c r="P46" s="49"/>
      <c r="Q46" s="46" t="s">
        <v>247</v>
      </c>
      <c r="R46" s="49"/>
      <c r="S46" s="49" t="s">
        <v>231</v>
      </c>
      <c r="T46" s="48">
        <v>5625</v>
      </c>
      <c r="U46" s="83">
        <v>43160</v>
      </c>
      <c r="V46" s="83">
        <v>43343</v>
      </c>
      <c r="W46" s="43">
        <v>4687.5</v>
      </c>
    </row>
    <row r="47" spans="1:25" s="20" customFormat="1" ht="60" customHeight="1">
      <c r="A47" s="84" t="s">
        <v>249</v>
      </c>
      <c r="B47" s="49">
        <v>80204250585</v>
      </c>
      <c r="C47" s="34" t="s">
        <v>228</v>
      </c>
      <c r="D47" s="34" t="s">
        <v>250</v>
      </c>
      <c r="E47" s="34" t="s">
        <v>48</v>
      </c>
      <c r="F47" s="34"/>
      <c r="H47" s="49"/>
      <c r="I47" s="49"/>
      <c r="J47" s="42">
        <v>13888401000</v>
      </c>
      <c r="K47" s="49"/>
      <c r="L47" s="34" t="s">
        <v>251</v>
      </c>
      <c r="M47" s="49"/>
      <c r="O47" s="49"/>
      <c r="P47" s="49"/>
      <c r="Q47" s="46">
        <v>13888401000</v>
      </c>
      <c r="R47" s="49"/>
      <c r="S47" s="49" t="s">
        <v>251</v>
      </c>
      <c r="T47" s="48">
        <v>2280</v>
      </c>
      <c r="U47" s="83">
        <v>43200</v>
      </c>
      <c r="V47" s="83">
        <v>43229</v>
      </c>
      <c r="W47" s="43">
        <v>0</v>
      </c>
    </row>
    <row r="48" spans="1:25" s="20" customFormat="1" ht="60" customHeight="1">
      <c r="A48" s="84" t="s">
        <v>252</v>
      </c>
      <c r="B48" s="49">
        <v>80204250585</v>
      </c>
      <c r="C48" s="34" t="s">
        <v>228</v>
      </c>
      <c r="D48" s="34" t="s">
        <v>253</v>
      </c>
      <c r="E48" s="34" t="s">
        <v>38</v>
      </c>
      <c r="F48" s="34"/>
      <c r="H48" s="49"/>
      <c r="I48" s="49"/>
      <c r="J48" s="42"/>
      <c r="K48" s="49"/>
      <c r="L48" s="34"/>
      <c r="M48" s="49"/>
      <c r="O48" s="49"/>
      <c r="P48" s="49"/>
      <c r="Q48" s="46">
        <v>11334081004</v>
      </c>
      <c r="R48" s="49"/>
      <c r="S48" s="49" t="s">
        <v>254</v>
      </c>
      <c r="T48" s="48">
        <v>32262.295081967215</v>
      </c>
      <c r="U48" s="83">
        <v>43221</v>
      </c>
      <c r="V48" s="83">
        <v>43616</v>
      </c>
      <c r="W48" s="43">
        <f>8680+672.13</f>
        <v>9352.1299999999992</v>
      </c>
    </row>
    <row r="49" spans="1:23" s="20" customFormat="1" ht="60" customHeight="1">
      <c r="A49" s="84" t="s">
        <v>256</v>
      </c>
      <c r="B49" s="49">
        <v>80204250585</v>
      </c>
      <c r="C49" s="34" t="s">
        <v>228</v>
      </c>
      <c r="D49" s="34" t="s">
        <v>257</v>
      </c>
      <c r="E49" s="34" t="s">
        <v>51</v>
      </c>
      <c r="F49" s="34"/>
      <c r="H49" s="49"/>
      <c r="I49" s="49"/>
      <c r="J49" s="42"/>
      <c r="K49" s="49"/>
      <c r="L49" s="34"/>
      <c r="M49" s="49"/>
      <c r="O49" s="49"/>
      <c r="P49" s="49"/>
      <c r="Q49" s="46" t="s">
        <v>258</v>
      </c>
      <c r="R49" s="85"/>
      <c r="S49" s="49" t="s">
        <v>259</v>
      </c>
      <c r="T49" s="48">
        <v>24636.9</v>
      </c>
      <c r="U49" s="83">
        <v>43213</v>
      </c>
      <c r="V49" s="83"/>
      <c r="W49" s="43">
        <v>23733.9</v>
      </c>
    </row>
    <row r="50" spans="1:23" s="20" customFormat="1" ht="315" customHeight="1">
      <c r="A50" s="84" t="s">
        <v>262</v>
      </c>
      <c r="B50" s="49">
        <v>80204250585</v>
      </c>
      <c r="C50" s="34" t="s">
        <v>228</v>
      </c>
      <c r="D50" s="34" t="s">
        <v>263</v>
      </c>
      <c r="E50" s="34" t="s">
        <v>48</v>
      </c>
      <c r="F50" s="34"/>
      <c r="H50" s="49"/>
      <c r="I50" s="49"/>
      <c r="J50" s="42" t="s">
        <v>264</v>
      </c>
      <c r="K50" s="49"/>
      <c r="L50" s="34" t="s">
        <v>265</v>
      </c>
      <c r="M50" s="49"/>
      <c r="O50" s="49"/>
      <c r="P50" s="49"/>
      <c r="Q50" s="46" t="s">
        <v>157</v>
      </c>
      <c r="R50" s="49"/>
      <c r="S50" s="49" t="s">
        <v>266</v>
      </c>
      <c r="T50" s="48">
        <v>134775</v>
      </c>
      <c r="U50" s="83">
        <v>43229</v>
      </c>
      <c r="V50" s="83"/>
      <c r="W50" s="43">
        <v>0</v>
      </c>
    </row>
    <row r="51" spans="1:23" s="20" customFormat="1" ht="135" customHeight="1">
      <c r="A51" s="84" t="s">
        <v>267</v>
      </c>
      <c r="B51" s="49">
        <v>80204250585</v>
      </c>
      <c r="C51" s="34" t="s">
        <v>228</v>
      </c>
      <c r="D51" s="34" t="s">
        <v>268</v>
      </c>
      <c r="E51" s="34" t="s">
        <v>48</v>
      </c>
      <c r="F51" s="34"/>
      <c r="H51" s="49"/>
      <c r="I51" s="49"/>
      <c r="J51" s="42" t="s">
        <v>573</v>
      </c>
      <c r="K51" s="49"/>
      <c r="L51" s="34" t="s">
        <v>574</v>
      </c>
      <c r="M51" s="49"/>
      <c r="O51" s="49"/>
      <c r="P51" s="49"/>
      <c r="Q51" s="46" t="s">
        <v>269</v>
      </c>
      <c r="R51" s="49"/>
      <c r="S51" s="49" t="s">
        <v>270</v>
      </c>
      <c r="T51" s="48">
        <v>51288</v>
      </c>
      <c r="U51" s="83">
        <v>43150</v>
      </c>
      <c r="V51" s="83">
        <v>44245</v>
      </c>
      <c r="W51" s="43">
        <f>61457.336+10229.3</f>
        <v>71686.635999999999</v>
      </c>
    </row>
    <row r="52" spans="1:23" s="20" customFormat="1" ht="60" customHeight="1">
      <c r="A52" s="84" t="s">
        <v>271</v>
      </c>
      <c r="B52" s="49">
        <v>80204250585</v>
      </c>
      <c r="C52" s="34" t="s">
        <v>83</v>
      </c>
      <c r="D52" s="34" t="s">
        <v>272</v>
      </c>
      <c r="E52" s="34" t="s">
        <v>39</v>
      </c>
      <c r="F52" s="34"/>
      <c r="H52" s="49"/>
      <c r="I52" s="49"/>
      <c r="J52" s="42"/>
      <c r="K52" s="49"/>
      <c r="L52" s="34" t="s">
        <v>273</v>
      </c>
      <c r="M52" s="49"/>
      <c r="O52" s="49"/>
      <c r="P52" s="49"/>
      <c r="Q52" s="46"/>
      <c r="R52" s="49"/>
      <c r="S52" s="49" t="s">
        <v>273</v>
      </c>
      <c r="T52" s="48">
        <v>9768</v>
      </c>
      <c r="U52" s="83">
        <v>43160</v>
      </c>
      <c r="V52" s="83">
        <v>44255</v>
      </c>
      <c r="W52" s="43">
        <v>4237.5200000000004</v>
      </c>
    </row>
    <row r="53" spans="1:23" s="20" customFormat="1" ht="75" customHeight="1">
      <c r="A53" s="84" t="s">
        <v>274</v>
      </c>
      <c r="B53" s="49">
        <v>80204250585</v>
      </c>
      <c r="C53" s="34" t="s">
        <v>83</v>
      </c>
      <c r="D53" s="34" t="s">
        <v>280</v>
      </c>
      <c r="E53" s="34" t="s">
        <v>43</v>
      </c>
      <c r="F53" s="34"/>
      <c r="H53" s="49"/>
      <c r="I53" s="49"/>
      <c r="J53" s="42"/>
      <c r="K53" s="49"/>
      <c r="L53" s="34"/>
      <c r="M53" s="49"/>
      <c r="N53" s="49"/>
      <c r="O53" s="49"/>
      <c r="P53" s="49"/>
      <c r="Q53" s="46" t="s">
        <v>275</v>
      </c>
      <c r="R53" s="49"/>
      <c r="S53" s="49" t="s">
        <v>276</v>
      </c>
      <c r="T53" s="48">
        <v>116006.39999999999</v>
      </c>
      <c r="U53" s="83">
        <v>43709</v>
      </c>
      <c r="V53" s="83">
        <v>44043</v>
      </c>
      <c r="W53" s="43">
        <f>30240.21+346.67+8047.75+6215.34+3144.81+8022.98+10573.5+6887.88+9093.21+8972.37+755.25+422.94+241.68</f>
        <v>92964.59</v>
      </c>
    </row>
    <row r="54" spans="1:23" s="20" customFormat="1" ht="75" customHeight="1">
      <c r="A54" s="49" t="s">
        <v>277</v>
      </c>
      <c r="B54" s="49">
        <v>80204250585</v>
      </c>
      <c r="C54" s="34" t="s">
        <v>83</v>
      </c>
      <c r="D54" s="34" t="s">
        <v>281</v>
      </c>
      <c r="E54" s="34" t="s">
        <v>43</v>
      </c>
      <c r="F54" s="34"/>
      <c r="H54" s="49"/>
      <c r="I54" s="49"/>
      <c r="J54" s="42"/>
      <c r="K54" s="49"/>
      <c r="L54" s="34"/>
      <c r="M54" s="49"/>
      <c r="N54" s="49"/>
      <c r="O54" s="49"/>
      <c r="P54" s="49"/>
      <c r="Q54" s="46" t="s">
        <v>278</v>
      </c>
      <c r="R54" s="49"/>
      <c r="S54" s="49" t="s">
        <v>279</v>
      </c>
      <c r="T54" s="48">
        <v>25730.1</v>
      </c>
      <c r="U54" s="83">
        <v>43709</v>
      </c>
      <c r="V54" s="83">
        <v>44043</v>
      </c>
      <c r="W54" s="43">
        <f>9005.55+1451.87+504.34+1650.54+1833.93+1742.24+447.48+2069.6+2181.47+1174.64</f>
        <v>22061.66</v>
      </c>
    </row>
    <row r="55" spans="1:23" s="20" customFormat="1" ht="45" customHeight="1">
      <c r="A55" s="84" t="s">
        <v>285</v>
      </c>
      <c r="B55" s="49">
        <v>80204250585</v>
      </c>
      <c r="C55" s="34" t="s">
        <v>83</v>
      </c>
      <c r="D55" s="34" t="s">
        <v>286</v>
      </c>
      <c r="E55" s="34" t="s">
        <v>48</v>
      </c>
      <c r="F55" s="34"/>
      <c r="H55" s="49"/>
      <c r="I55" s="49"/>
      <c r="J55" s="42" t="s">
        <v>283</v>
      </c>
      <c r="K55" s="49"/>
      <c r="L55" s="34" t="s">
        <v>287</v>
      </c>
      <c r="M55" s="49"/>
      <c r="O55" s="49"/>
      <c r="P55" s="49"/>
      <c r="Q55" s="46" t="s">
        <v>283</v>
      </c>
      <c r="R55" s="49"/>
      <c r="S55" s="49" t="s">
        <v>288</v>
      </c>
      <c r="T55" s="48">
        <v>36000</v>
      </c>
      <c r="U55" s="83">
        <v>43084</v>
      </c>
      <c r="V55" s="83">
        <v>43813</v>
      </c>
      <c r="W55" s="43">
        <v>27000</v>
      </c>
    </row>
    <row r="56" spans="1:23" s="20" customFormat="1" ht="60" customHeight="1">
      <c r="A56" s="84" t="s">
        <v>289</v>
      </c>
      <c r="B56" s="49">
        <v>80204250585</v>
      </c>
      <c r="C56" s="34" t="s">
        <v>228</v>
      </c>
      <c r="D56" s="34" t="s">
        <v>290</v>
      </c>
      <c r="E56" s="34" t="s">
        <v>48</v>
      </c>
      <c r="F56" s="35"/>
      <c r="J56" s="42"/>
      <c r="K56" s="49"/>
      <c r="L56" s="35"/>
      <c r="Q56" s="46" t="s">
        <v>580</v>
      </c>
      <c r="R56" s="49"/>
      <c r="S56" s="20" t="s">
        <v>291</v>
      </c>
      <c r="T56" s="48">
        <v>18000</v>
      </c>
      <c r="U56" s="83">
        <v>43250</v>
      </c>
      <c r="V56" s="83">
        <v>43982</v>
      </c>
      <c r="W56" s="43">
        <v>9000</v>
      </c>
    </row>
    <row r="57" spans="1:23" s="20" customFormat="1" ht="60" customHeight="1">
      <c r="A57" s="84" t="s">
        <v>292</v>
      </c>
      <c r="B57" s="49">
        <v>80204250585</v>
      </c>
      <c r="C57" s="34" t="s">
        <v>228</v>
      </c>
      <c r="D57" s="34" t="s">
        <v>293</v>
      </c>
      <c r="E57" s="34" t="s">
        <v>48</v>
      </c>
      <c r="F57" s="35"/>
      <c r="J57" s="42"/>
      <c r="K57" s="49"/>
      <c r="L57" s="35"/>
      <c r="Q57" s="42" t="s">
        <v>127</v>
      </c>
      <c r="R57" s="49"/>
      <c r="S57" s="34" t="s">
        <v>221</v>
      </c>
      <c r="T57" s="48">
        <v>38888.85</v>
      </c>
      <c r="U57" s="83">
        <v>43252</v>
      </c>
      <c r="V57" s="83">
        <v>43982</v>
      </c>
      <c r="W57" s="43">
        <v>19209.669999999998</v>
      </c>
    </row>
    <row r="58" spans="1:23" s="20" customFormat="1" ht="105" customHeight="1">
      <c r="A58" s="84" t="s">
        <v>296</v>
      </c>
      <c r="B58" s="49">
        <v>80204250585</v>
      </c>
      <c r="C58" s="34" t="s">
        <v>228</v>
      </c>
      <c r="D58" s="34" t="s">
        <v>297</v>
      </c>
      <c r="E58" s="34" t="s">
        <v>48</v>
      </c>
      <c r="F58" s="35"/>
      <c r="J58" s="42" t="s">
        <v>583</v>
      </c>
      <c r="K58" s="49"/>
      <c r="L58" s="35" t="s">
        <v>298</v>
      </c>
      <c r="Q58" s="42" t="s">
        <v>583</v>
      </c>
      <c r="R58" s="49"/>
      <c r="S58" s="20" t="s">
        <v>298</v>
      </c>
      <c r="T58" s="48">
        <v>1173.3599999999999</v>
      </c>
      <c r="U58" s="83">
        <v>43270</v>
      </c>
      <c r="V58" s="83">
        <v>43312</v>
      </c>
      <c r="W58" s="43">
        <v>0</v>
      </c>
    </row>
    <row r="59" spans="1:23" s="20" customFormat="1" ht="92.25" customHeight="1">
      <c r="A59" s="84" t="s">
        <v>299</v>
      </c>
      <c r="B59" s="49">
        <v>80204250585</v>
      </c>
      <c r="C59" s="34" t="s">
        <v>228</v>
      </c>
      <c r="D59" s="34" t="s">
        <v>300</v>
      </c>
      <c r="E59" s="34" t="s">
        <v>48</v>
      </c>
      <c r="F59" s="35"/>
      <c r="J59" s="42"/>
      <c r="K59" s="49"/>
      <c r="L59" s="35"/>
      <c r="Q59" s="46" t="s">
        <v>301</v>
      </c>
      <c r="R59" s="49"/>
      <c r="S59" s="20" t="s">
        <v>302</v>
      </c>
      <c r="T59" s="48">
        <v>547.95081967213116</v>
      </c>
      <c r="U59" s="83">
        <v>43248</v>
      </c>
      <c r="V59" s="83">
        <v>43465</v>
      </c>
      <c r="W59" s="43">
        <v>0</v>
      </c>
    </row>
    <row r="60" spans="1:23" s="20" customFormat="1" ht="90" customHeight="1">
      <c r="A60" s="84" t="s">
        <v>303</v>
      </c>
      <c r="B60" s="49">
        <v>80204250585</v>
      </c>
      <c r="C60" s="34" t="s">
        <v>228</v>
      </c>
      <c r="D60" s="34" t="s">
        <v>304</v>
      </c>
      <c r="E60" s="34" t="s">
        <v>48</v>
      </c>
      <c r="F60" s="35"/>
      <c r="J60" s="42">
        <v>3533961003</v>
      </c>
      <c r="K60" s="49"/>
      <c r="L60" s="35" t="s">
        <v>236</v>
      </c>
      <c r="Q60" s="46" t="s">
        <v>187</v>
      </c>
      <c r="R60" s="49"/>
      <c r="S60" s="20" t="s">
        <v>236</v>
      </c>
      <c r="T60" s="48">
        <v>9947.67</v>
      </c>
      <c r="U60" s="83">
        <v>43191</v>
      </c>
      <c r="V60" s="83">
        <v>43312</v>
      </c>
      <c r="W60" s="43">
        <v>2283.7199999999998</v>
      </c>
    </row>
    <row r="61" spans="1:23" s="20" customFormat="1" ht="75" customHeight="1">
      <c r="A61" s="84" t="s">
        <v>305</v>
      </c>
      <c r="B61" s="49">
        <v>80204250585</v>
      </c>
      <c r="C61" s="34" t="s">
        <v>228</v>
      </c>
      <c r="D61" s="34" t="s">
        <v>306</v>
      </c>
      <c r="E61" s="34" t="s">
        <v>48</v>
      </c>
      <c r="F61" s="35"/>
      <c r="J61" s="42"/>
      <c r="K61" s="49"/>
      <c r="L61" s="35"/>
      <c r="Q61" s="46"/>
      <c r="R61" s="49"/>
      <c r="S61" s="20" t="s">
        <v>307</v>
      </c>
      <c r="T61" s="48">
        <v>22500</v>
      </c>
      <c r="U61" s="83">
        <v>43160</v>
      </c>
      <c r="V61" s="83">
        <v>44255</v>
      </c>
      <c r="W61" s="43">
        <f>19160+7000</f>
        <v>26160</v>
      </c>
    </row>
    <row r="62" spans="1:23" s="20" customFormat="1" ht="409.5" customHeight="1">
      <c r="A62" s="52">
        <v>7326923023</v>
      </c>
      <c r="B62" s="40">
        <v>80204250585</v>
      </c>
      <c r="C62" s="34" t="s">
        <v>228</v>
      </c>
      <c r="D62" s="34" t="s">
        <v>1144</v>
      </c>
      <c r="E62" s="34" t="s">
        <v>43</v>
      </c>
      <c r="F62" s="34" t="s">
        <v>1145</v>
      </c>
      <c r="G62" s="41"/>
      <c r="H62" s="40" t="s">
        <v>1146</v>
      </c>
      <c r="I62" s="40" t="s">
        <v>1147</v>
      </c>
      <c r="J62" s="42" t="s">
        <v>1148</v>
      </c>
      <c r="K62" s="40"/>
      <c r="L62" s="34" t="s">
        <v>1149</v>
      </c>
      <c r="M62" s="40" t="s">
        <v>1150</v>
      </c>
      <c r="N62" s="41"/>
      <c r="O62" s="40" t="s">
        <v>1151</v>
      </c>
      <c r="P62" s="40" t="s">
        <v>100</v>
      </c>
      <c r="Q62" s="46"/>
      <c r="R62" s="40"/>
      <c r="S62" s="49"/>
      <c r="T62" s="48">
        <v>323775.89</v>
      </c>
      <c r="U62" s="83">
        <v>43432</v>
      </c>
      <c r="V62" s="83">
        <v>43630</v>
      </c>
      <c r="W62" s="43">
        <v>328196</v>
      </c>
    </row>
    <row r="63" spans="1:23" s="20" customFormat="1" ht="60" customHeight="1">
      <c r="A63" s="41" t="s">
        <v>1152</v>
      </c>
      <c r="B63" s="40">
        <v>80204250585</v>
      </c>
      <c r="C63" s="34" t="s">
        <v>83</v>
      </c>
      <c r="D63" s="35" t="s">
        <v>1153</v>
      </c>
      <c r="E63" s="34" t="s">
        <v>51</v>
      </c>
      <c r="F63" s="35"/>
      <c r="G63" s="41"/>
      <c r="H63" s="41"/>
      <c r="I63" s="40"/>
      <c r="J63" s="42" t="s">
        <v>1154</v>
      </c>
      <c r="K63" s="41"/>
      <c r="L63" s="35" t="s">
        <v>1155</v>
      </c>
      <c r="M63" s="41"/>
      <c r="N63" s="40"/>
      <c r="O63" s="41"/>
      <c r="P63" s="41"/>
      <c r="Q63" s="46" t="s">
        <v>1154</v>
      </c>
      <c r="R63" s="47"/>
      <c r="S63" s="20" t="s">
        <v>1155</v>
      </c>
      <c r="T63" s="48">
        <v>532789.89</v>
      </c>
      <c r="U63" s="83">
        <v>42795</v>
      </c>
      <c r="V63" s="83">
        <v>43159</v>
      </c>
      <c r="W63" s="43">
        <f>337218.01+21092.46</f>
        <v>358310.47000000003</v>
      </c>
    </row>
    <row r="64" spans="1:23" s="20" customFormat="1" ht="45" customHeight="1">
      <c r="A64" s="20" t="s">
        <v>308</v>
      </c>
      <c r="B64" s="49">
        <v>80204250585</v>
      </c>
      <c r="C64" s="35" t="s">
        <v>228</v>
      </c>
      <c r="D64" s="35" t="s">
        <v>309</v>
      </c>
      <c r="E64" s="34" t="s">
        <v>48</v>
      </c>
      <c r="F64" s="35"/>
      <c r="J64" s="42"/>
      <c r="L64" s="35" t="s">
        <v>310</v>
      </c>
      <c r="Q64" s="46"/>
      <c r="S64" s="20" t="s">
        <v>310</v>
      </c>
      <c r="T64" s="48">
        <v>16320</v>
      </c>
      <c r="U64" s="83">
        <v>43255</v>
      </c>
      <c r="V64" s="83">
        <v>43985</v>
      </c>
      <c r="W64" s="43">
        <v>780</v>
      </c>
    </row>
    <row r="65" spans="1:23" s="20" customFormat="1" ht="90" customHeight="1">
      <c r="A65" s="20" t="s">
        <v>641</v>
      </c>
      <c r="B65" s="49">
        <v>80204250585</v>
      </c>
      <c r="C65" s="35" t="s">
        <v>228</v>
      </c>
      <c r="D65" s="35" t="s">
        <v>642</v>
      </c>
      <c r="E65" s="34" t="s">
        <v>48</v>
      </c>
      <c r="F65" s="35"/>
      <c r="J65" s="46" t="s">
        <v>161</v>
      </c>
      <c r="L65" s="35" t="s">
        <v>170</v>
      </c>
      <c r="Q65" s="46" t="s">
        <v>161</v>
      </c>
      <c r="S65" s="20" t="s">
        <v>170</v>
      </c>
      <c r="T65" s="48">
        <v>39912</v>
      </c>
      <c r="U65" s="83">
        <v>43369</v>
      </c>
      <c r="V65" s="83">
        <v>45194</v>
      </c>
      <c r="W65" s="43">
        <v>39912</v>
      </c>
    </row>
    <row r="66" spans="1:23" s="20" customFormat="1" ht="75" customHeight="1">
      <c r="A66" s="20" t="s">
        <v>311</v>
      </c>
      <c r="B66" s="49">
        <v>80204250585</v>
      </c>
      <c r="C66" s="35" t="s">
        <v>228</v>
      </c>
      <c r="D66" s="35" t="s">
        <v>312</v>
      </c>
      <c r="E66" s="34" t="s">
        <v>48</v>
      </c>
      <c r="F66" s="35"/>
      <c r="J66" s="46" t="s">
        <v>161</v>
      </c>
      <c r="L66" s="35" t="s">
        <v>170</v>
      </c>
      <c r="Q66" s="46" t="s">
        <v>161</v>
      </c>
      <c r="S66" s="20" t="s">
        <v>170</v>
      </c>
      <c r="T66" s="48">
        <v>25569</v>
      </c>
      <c r="U66" s="83">
        <v>43369</v>
      </c>
      <c r="V66" s="83">
        <v>45194</v>
      </c>
      <c r="W66" s="43">
        <v>25569</v>
      </c>
    </row>
    <row r="67" spans="1:23" s="20" customFormat="1" ht="45" customHeight="1">
      <c r="A67" s="20" t="s">
        <v>313</v>
      </c>
      <c r="B67" s="49">
        <v>80204250585</v>
      </c>
      <c r="C67" s="35" t="s">
        <v>228</v>
      </c>
      <c r="D67" s="35" t="s">
        <v>314</v>
      </c>
      <c r="E67" s="34" t="s">
        <v>48</v>
      </c>
      <c r="F67" s="35"/>
      <c r="H67" s="49"/>
      <c r="J67" s="42" t="s">
        <v>315</v>
      </c>
      <c r="L67" s="35" t="s">
        <v>316</v>
      </c>
      <c r="Q67" s="46" t="s">
        <v>315</v>
      </c>
      <c r="S67" s="20" t="s">
        <v>317</v>
      </c>
      <c r="T67" s="48">
        <v>2811.32</v>
      </c>
      <c r="U67" s="83">
        <v>43175</v>
      </c>
      <c r="V67" s="83"/>
      <c r="W67" s="43">
        <v>2881.32</v>
      </c>
    </row>
    <row r="68" spans="1:23" s="20" customFormat="1" ht="60" customHeight="1">
      <c r="A68" s="84" t="s">
        <v>167</v>
      </c>
      <c r="B68" s="49">
        <v>80204250585</v>
      </c>
      <c r="C68" s="34" t="s">
        <v>228</v>
      </c>
      <c r="D68" s="34" t="s">
        <v>318</v>
      </c>
      <c r="E68" s="34" t="s">
        <v>48</v>
      </c>
      <c r="F68" s="34"/>
      <c r="H68" s="49"/>
      <c r="I68" s="49"/>
      <c r="J68" s="42" t="s">
        <v>583</v>
      </c>
      <c r="K68" s="49"/>
      <c r="L68" s="34" t="s">
        <v>298</v>
      </c>
      <c r="M68" s="49"/>
      <c r="O68" s="49"/>
      <c r="P68" s="49"/>
      <c r="Q68" s="42" t="s">
        <v>583</v>
      </c>
      <c r="R68" s="49"/>
      <c r="S68" s="49" t="s">
        <v>298</v>
      </c>
      <c r="T68" s="48">
        <v>4041.09</v>
      </c>
      <c r="U68" s="83">
        <v>43342</v>
      </c>
      <c r="V68" s="83">
        <v>43342</v>
      </c>
      <c r="W68" s="43">
        <v>0</v>
      </c>
    </row>
    <row r="69" spans="1:23" s="20" customFormat="1" ht="75" customHeight="1">
      <c r="A69" s="84" t="s">
        <v>167</v>
      </c>
      <c r="B69" s="49">
        <v>80204250585</v>
      </c>
      <c r="C69" s="34" t="s">
        <v>228</v>
      </c>
      <c r="D69" s="34" t="s">
        <v>319</v>
      </c>
      <c r="E69" s="34" t="s">
        <v>48</v>
      </c>
      <c r="F69" s="34"/>
      <c r="H69" s="49"/>
      <c r="I69" s="49"/>
      <c r="J69" s="42" t="s">
        <v>583</v>
      </c>
      <c r="K69" s="49"/>
      <c r="L69" s="34" t="s">
        <v>298</v>
      </c>
      <c r="M69" s="49"/>
      <c r="O69" s="49"/>
      <c r="P69" s="49"/>
      <c r="Q69" s="42" t="s">
        <v>583</v>
      </c>
      <c r="R69" s="49"/>
      <c r="S69" s="49" t="s">
        <v>298</v>
      </c>
      <c r="T69" s="48">
        <v>5262.41</v>
      </c>
      <c r="U69" s="83">
        <v>43342</v>
      </c>
      <c r="V69" s="83">
        <v>43342</v>
      </c>
      <c r="W69" s="43">
        <v>0</v>
      </c>
    </row>
    <row r="70" spans="1:23" s="20" customFormat="1" ht="75" customHeight="1">
      <c r="A70" s="84" t="s">
        <v>167</v>
      </c>
      <c r="B70" s="49">
        <v>80204250585</v>
      </c>
      <c r="C70" s="34" t="s">
        <v>228</v>
      </c>
      <c r="D70" s="34" t="s">
        <v>320</v>
      </c>
      <c r="E70" s="34" t="s">
        <v>48</v>
      </c>
      <c r="F70" s="34"/>
      <c r="H70" s="49"/>
      <c r="I70" s="49"/>
      <c r="J70" s="42" t="s">
        <v>583</v>
      </c>
      <c r="K70" s="49"/>
      <c r="L70" s="34" t="s">
        <v>298</v>
      </c>
      <c r="M70" s="49"/>
      <c r="O70" s="49"/>
      <c r="P70" s="49"/>
      <c r="Q70" s="42" t="s">
        <v>583</v>
      </c>
      <c r="R70" s="49"/>
      <c r="S70" s="49" t="s">
        <v>298</v>
      </c>
      <c r="T70" s="48">
        <v>931.28</v>
      </c>
      <c r="U70" s="83">
        <v>43342</v>
      </c>
      <c r="V70" s="83">
        <v>43342</v>
      </c>
      <c r="W70" s="43">
        <v>0</v>
      </c>
    </row>
    <row r="71" spans="1:23" s="20" customFormat="1" ht="60" customHeight="1">
      <c r="A71" s="84" t="s">
        <v>321</v>
      </c>
      <c r="B71" s="49">
        <v>80204250585</v>
      </c>
      <c r="C71" s="34" t="s">
        <v>228</v>
      </c>
      <c r="D71" s="34" t="s">
        <v>322</v>
      </c>
      <c r="E71" s="34" t="s">
        <v>48</v>
      </c>
      <c r="F71" s="34"/>
      <c r="H71" s="49"/>
      <c r="I71" s="49"/>
      <c r="J71" s="42" t="s">
        <v>583</v>
      </c>
      <c r="K71" s="49"/>
      <c r="L71" s="34" t="s">
        <v>298</v>
      </c>
      <c r="M71" s="49"/>
      <c r="O71" s="49"/>
      <c r="P71" s="49"/>
      <c r="Q71" s="42" t="s">
        <v>583</v>
      </c>
      <c r="R71" s="49"/>
      <c r="S71" s="49" t="s">
        <v>298</v>
      </c>
      <c r="T71" s="48">
        <v>5405.31</v>
      </c>
      <c r="U71" s="83">
        <v>43311</v>
      </c>
      <c r="V71" s="83">
        <v>43315</v>
      </c>
      <c r="W71" s="43">
        <v>0</v>
      </c>
    </row>
    <row r="72" spans="1:23" s="20" customFormat="1" ht="135" customHeight="1">
      <c r="A72" s="84" t="s">
        <v>323</v>
      </c>
      <c r="B72" s="49">
        <v>80204250585</v>
      </c>
      <c r="C72" s="34" t="s">
        <v>228</v>
      </c>
      <c r="D72" s="34" t="s">
        <v>324</v>
      </c>
      <c r="E72" s="34" t="s">
        <v>48</v>
      </c>
      <c r="F72" s="34"/>
      <c r="H72" s="49"/>
      <c r="I72" s="49"/>
      <c r="J72" s="42" t="s">
        <v>583</v>
      </c>
      <c r="K72" s="49"/>
      <c r="L72" s="34" t="s">
        <v>298</v>
      </c>
      <c r="M72" s="49"/>
      <c r="O72" s="49"/>
      <c r="P72" s="49"/>
      <c r="Q72" s="42" t="s">
        <v>583</v>
      </c>
      <c r="R72" s="49"/>
      <c r="S72" s="49" t="s">
        <v>298</v>
      </c>
      <c r="T72" s="48">
        <v>4356.88</v>
      </c>
      <c r="U72" s="83">
        <v>43289</v>
      </c>
      <c r="V72" s="83">
        <v>43343</v>
      </c>
      <c r="W72" s="43">
        <v>0</v>
      </c>
    </row>
    <row r="73" spans="1:23" s="20" customFormat="1" ht="90" customHeight="1">
      <c r="A73" s="84" t="s">
        <v>325</v>
      </c>
      <c r="B73" s="49">
        <v>80204250585</v>
      </c>
      <c r="C73" s="34" t="s">
        <v>228</v>
      </c>
      <c r="D73" s="34" t="s">
        <v>326</v>
      </c>
      <c r="E73" s="34" t="s">
        <v>48</v>
      </c>
      <c r="F73" s="34"/>
      <c r="H73" s="49"/>
      <c r="I73" s="49"/>
      <c r="J73" s="42" t="s">
        <v>327</v>
      </c>
      <c r="K73" s="49"/>
      <c r="L73" s="34" t="s">
        <v>328</v>
      </c>
      <c r="M73" s="49"/>
      <c r="N73" s="49"/>
      <c r="O73" s="49"/>
      <c r="P73" s="49"/>
      <c r="Q73" s="46" t="s">
        <v>327</v>
      </c>
      <c r="R73" s="49"/>
      <c r="S73" s="49" t="s">
        <v>328</v>
      </c>
      <c r="T73" s="48">
        <v>240</v>
      </c>
      <c r="U73" s="83">
        <v>43319</v>
      </c>
      <c r="V73" s="83">
        <v>43322</v>
      </c>
      <c r="W73" s="43">
        <v>0</v>
      </c>
    </row>
    <row r="74" spans="1:23" s="20" customFormat="1" ht="165" customHeight="1">
      <c r="A74" s="52" t="s">
        <v>560</v>
      </c>
      <c r="B74" s="49">
        <v>80204250585</v>
      </c>
      <c r="C74" s="34" t="s">
        <v>228</v>
      </c>
      <c r="D74" s="34" t="s">
        <v>559</v>
      </c>
      <c r="E74" s="34" t="s">
        <v>36</v>
      </c>
      <c r="F74" s="34" t="s">
        <v>566</v>
      </c>
      <c r="H74" s="49" t="s">
        <v>99</v>
      </c>
      <c r="I74" s="20" t="s">
        <v>100</v>
      </c>
      <c r="J74" s="42" t="s">
        <v>575</v>
      </c>
      <c r="K74" s="49"/>
      <c r="L74" s="34" t="s">
        <v>576</v>
      </c>
      <c r="M74" s="49"/>
      <c r="O74" s="49"/>
      <c r="P74" s="49"/>
      <c r="Q74" s="46" t="s">
        <v>101</v>
      </c>
      <c r="R74" s="49"/>
      <c r="S74" s="49" t="s">
        <v>102</v>
      </c>
      <c r="T74" s="48">
        <v>0</v>
      </c>
      <c r="U74" s="83"/>
      <c r="V74" s="83"/>
      <c r="W74" s="43">
        <v>0</v>
      </c>
    </row>
    <row r="75" spans="1:23" s="20" customFormat="1" ht="165" customHeight="1">
      <c r="A75" s="52">
        <v>7553328373</v>
      </c>
      <c r="B75" s="49">
        <v>80204250585</v>
      </c>
      <c r="C75" s="34" t="s">
        <v>228</v>
      </c>
      <c r="D75" s="34" t="s">
        <v>329</v>
      </c>
      <c r="E75" s="34" t="s">
        <v>36</v>
      </c>
      <c r="F75" s="34" t="s">
        <v>566</v>
      </c>
      <c r="H75" s="49" t="s">
        <v>99</v>
      </c>
      <c r="I75" s="20" t="s">
        <v>100</v>
      </c>
      <c r="J75" s="42" t="s">
        <v>575</v>
      </c>
      <c r="K75" s="49"/>
      <c r="L75" s="34" t="s">
        <v>576</v>
      </c>
      <c r="M75" s="49"/>
      <c r="P75" s="49"/>
      <c r="Q75" s="46" t="s">
        <v>101</v>
      </c>
      <c r="R75" s="49"/>
      <c r="S75" s="49" t="s">
        <v>102</v>
      </c>
      <c r="T75" s="48">
        <v>0</v>
      </c>
      <c r="U75" s="83"/>
      <c r="V75" s="83"/>
      <c r="W75" s="43">
        <v>0</v>
      </c>
    </row>
    <row r="76" spans="1:23" s="20" customFormat="1" ht="180" customHeight="1">
      <c r="A76" s="52" t="s">
        <v>561</v>
      </c>
      <c r="B76" s="49">
        <v>80204250585</v>
      </c>
      <c r="C76" s="34" t="s">
        <v>228</v>
      </c>
      <c r="D76" s="34" t="s">
        <v>1268</v>
      </c>
      <c r="E76" s="34" t="s">
        <v>51</v>
      </c>
      <c r="F76" s="34"/>
      <c r="H76" s="49"/>
      <c r="J76" s="42"/>
      <c r="K76" s="49"/>
      <c r="L76" s="34"/>
      <c r="M76" s="49"/>
      <c r="O76" s="49"/>
      <c r="P76" s="49"/>
      <c r="Q76" s="46" t="s">
        <v>101</v>
      </c>
      <c r="R76" s="49"/>
      <c r="S76" s="49" t="s">
        <v>102</v>
      </c>
      <c r="T76" s="48">
        <f>5448641.07+473900</f>
        <v>5922541.0700000003</v>
      </c>
      <c r="U76" s="83">
        <v>43497</v>
      </c>
      <c r="V76" s="83">
        <v>44742</v>
      </c>
      <c r="W76" s="43">
        <v>1186943.8999999999</v>
      </c>
    </row>
    <row r="77" spans="1:23" s="20" customFormat="1" ht="75" customHeight="1">
      <c r="A77" s="84" t="s">
        <v>330</v>
      </c>
      <c r="B77" s="49">
        <v>80204250585</v>
      </c>
      <c r="C77" s="34" t="s">
        <v>83</v>
      </c>
      <c r="D77" s="34" t="s">
        <v>331</v>
      </c>
      <c r="E77" s="34" t="s">
        <v>48</v>
      </c>
      <c r="F77" s="34"/>
      <c r="H77" s="49"/>
      <c r="I77" s="49"/>
      <c r="J77" s="42" t="s">
        <v>130</v>
      </c>
      <c r="K77" s="49"/>
      <c r="L77" s="34" t="s">
        <v>332</v>
      </c>
      <c r="M77" s="49"/>
      <c r="O77" s="49"/>
      <c r="P77" s="49"/>
      <c r="Q77" s="46" t="s">
        <v>130</v>
      </c>
      <c r="R77" s="49"/>
      <c r="S77" s="49"/>
      <c r="T77" s="48">
        <v>1170</v>
      </c>
      <c r="U77" s="83">
        <v>43374</v>
      </c>
      <c r="V77" s="83">
        <v>43496</v>
      </c>
      <c r="W77" s="43">
        <v>0</v>
      </c>
    </row>
    <row r="78" spans="1:23" s="20" customFormat="1" ht="75" customHeight="1">
      <c r="A78" s="84" t="s">
        <v>333</v>
      </c>
      <c r="B78" s="49">
        <v>80204250585</v>
      </c>
      <c r="C78" s="34" t="s">
        <v>83</v>
      </c>
      <c r="D78" s="34" t="s">
        <v>331</v>
      </c>
      <c r="E78" s="34" t="s">
        <v>48</v>
      </c>
      <c r="F78" s="34"/>
      <c r="H78" s="49"/>
      <c r="I78" s="49"/>
      <c r="J78" s="42" t="s">
        <v>131</v>
      </c>
      <c r="K78" s="49"/>
      <c r="L78" s="34" t="s">
        <v>132</v>
      </c>
      <c r="M78" s="49"/>
      <c r="O78" s="49"/>
      <c r="P78" s="49"/>
      <c r="Q78" s="46" t="s">
        <v>131</v>
      </c>
      <c r="R78" s="49"/>
      <c r="S78" s="49"/>
      <c r="T78" s="48">
        <v>6340</v>
      </c>
      <c r="U78" s="83">
        <v>43374</v>
      </c>
      <c r="V78" s="83">
        <v>43496</v>
      </c>
      <c r="W78" s="43">
        <v>0</v>
      </c>
    </row>
    <row r="79" spans="1:23" s="20" customFormat="1" ht="75" customHeight="1">
      <c r="A79" s="84" t="s">
        <v>334</v>
      </c>
      <c r="B79" s="49">
        <v>80204250585</v>
      </c>
      <c r="C79" s="34" t="s">
        <v>83</v>
      </c>
      <c r="D79" s="34" t="s">
        <v>331</v>
      </c>
      <c r="E79" s="34" t="s">
        <v>48</v>
      </c>
      <c r="F79" s="34"/>
      <c r="H79" s="49"/>
      <c r="I79" s="49"/>
      <c r="J79" s="42" t="s">
        <v>133</v>
      </c>
      <c r="K79" s="49"/>
      <c r="L79" s="34" t="s">
        <v>134</v>
      </c>
      <c r="M79" s="49"/>
      <c r="O79" s="49"/>
      <c r="P79" s="49"/>
      <c r="Q79" s="46" t="s">
        <v>133</v>
      </c>
      <c r="R79" s="49"/>
      <c r="S79" s="49"/>
      <c r="T79" s="48">
        <v>2500</v>
      </c>
      <c r="U79" s="83">
        <v>43374</v>
      </c>
      <c r="V79" s="83">
        <v>43496</v>
      </c>
      <c r="W79" s="43">
        <v>0</v>
      </c>
    </row>
    <row r="80" spans="1:23" s="20" customFormat="1" ht="75" customHeight="1">
      <c r="A80" s="84" t="s">
        <v>335</v>
      </c>
      <c r="B80" s="49">
        <v>80204250585</v>
      </c>
      <c r="C80" s="34" t="s">
        <v>83</v>
      </c>
      <c r="D80" s="34" t="s">
        <v>331</v>
      </c>
      <c r="E80" s="34" t="s">
        <v>48</v>
      </c>
      <c r="F80" s="34"/>
      <c r="H80" s="49"/>
      <c r="I80" s="49"/>
      <c r="J80" s="42" t="s">
        <v>135</v>
      </c>
      <c r="K80" s="49"/>
      <c r="L80" s="34" t="s">
        <v>136</v>
      </c>
      <c r="M80" s="49"/>
      <c r="O80" s="49"/>
      <c r="P80" s="49"/>
      <c r="Q80" s="46" t="s">
        <v>135</v>
      </c>
      <c r="R80" s="49"/>
      <c r="S80" s="49"/>
      <c r="T80" s="48">
        <v>4170</v>
      </c>
      <c r="U80" s="83">
        <v>43374</v>
      </c>
      <c r="V80" s="83">
        <v>43496</v>
      </c>
      <c r="W80" s="43">
        <v>0</v>
      </c>
    </row>
    <row r="81" spans="1:23" s="20" customFormat="1" ht="75" customHeight="1">
      <c r="A81" s="84" t="s">
        <v>336</v>
      </c>
      <c r="B81" s="49">
        <v>80204250585</v>
      </c>
      <c r="C81" s="34" t="s">
        <v>83</v>
      </c>
      <c r="D81" s="34" t="s">
        <v>331</v>
      </c>
      <c r="E81" s="34" t="s">
        <v>48</v>
      </c>
      <c r="F81" s="34"/>
      <c r="H81" s="49"/>
      <c r="I81" s="49"/>
      <c r="J81" s="42" t="s">
        <v>137</v>
      </c>
      <c r="K81" s="49"/>
      <c r="L81" s="34" t="s">
        <v>337</v>
      </c>
      <c r="M81" s="49"/>
      <c r="O81" s="49"/>
      <c r="P81" s="49"/>
      <c r="Q81" s="46" t="s">
        <v>137</v>
      </c>
      <c r="R81" s="49"/>
      <c r="S81" s="49"/>
      <c r="T81" s="48">
        <v>1170</v>
      </c>
      <c r="U81" s="83">
        <v>43374</v>
      </c>
      <c r="V81" s="83">
        <v>43496</v>
      </c>
      <c r="W81" s="43">
        <v>0</v>
      </c>
    </row>
    <row r="82" spans="1:23" s="20" customFormat="1" ht="60" customHeight="1">
      <c r="A82" s="84" t="s">
        <v>338</v>
      </c>
      <c r="B82" s="49">
        <v>80204250585</v>
      </c>
      <c r="C82" s="34" t="s">
        <v>83</v>
      </c>
      <c r="D82" s="34" t="s">
        <v>339</v>
      </c>
      <c r="E82" s="34" t="s">
        <v>48</v>
      </c>
      <c r="F82" s="34"/>
      <c r="H82" s="49"/>
      <c r="I82" s="49"/>
      <c r="J82" s="42" t="s">
        <v>340</v>
      </c>
      <c r="K82" s="49"/>
      <c r="L82" s="34" t="s">
        <v>341</v>
      </c>
      <c r="M82" s="49"/>
      <c r="O82" s="49"/>
      <c r="P82" s="49"/>
      <c r="Q82" s="46" t="s">
        <v>340</v>
      </c>
      <c r="R82" s="49"/>
      <c r="S82" s="49"/>
      <c r="T82" s="48">
        <v>4170</v>
      </c>
      <c r="U82" s="83">
        <v>43374</v>
      </c>
      <c r="V82" s="83">
        <v>43496</v>
      </c>
      <c r="W82" s="43">
        <v>0</v>
      </c>
    </row>
    <row r="83" spans="1:23" s="20" customFormat="1" ht="60" customHeight="1">
      <c r="A83" s="84" t="s">
        <v>342</v>
      </c>
      <c r="B83" s="49">
        <v>80204250585</v>
      </c>
      <c r="C83" s="34" t="s">
        <v>83</v>
      </c>
      <c r="D83" s="34" t="s">
        <v>343</v>
      </c>
      <c r="E83" s="34" t="s">
        <v>48</v>
      </c>
      <c r="F83" s="34"/>
      <c r="H83" s="49"/>
      <c r="I83" s="49"/>
      <c r="J83" s="42" t="s">
        <v>138</v>
      </c>
      <c r="K83" s="49"/>
      <c r="L83" s="34" t="s">
        <v>139</v>
      </c>
      <c r="M83" s="49"/>
      <c r="O83" s="49"/>
      <c r="P83" s="49"/>
      <c r="Q83" s="46" t="s">
        <v>138</v>
      </c>
      <c r="R83" s="49"/>
      <c r="S83" s="49"/>
      <c r="T83" s="48">
        <v>1170</v>
      </c>
      <c r="U83" s="83">
        <v>43374</v>
      </c>
      <c r="V83" s="83">
        <v>43496</v>
      </c>
      <c r="W83" s="43">
        <v>0</v>
      </c>
    </row>
    <row r="84" spans="1:23" s="20" customFormat="1" ht="75" customHeight="1">
      <c r="A84" s="84" t="s">
        <v>344</v>
      </c>
      <c r="B84" s="49">
        <v>80204250585</v>
      </c>
      <c r="C84" s="34" t="s">
        <v>83</v>
      </c>
      <c r="D84" s="34" t="s">
        <v>331</v>
      </c>
      <c r="E84" s="34" t="s">
        <v>48</v>
      </c>
      <c r="F84" s="34"/>
      <c r="H84" s="49"/>
      <c r="I84" s="49"/>
      <c r="J84" s="42" t="s">
        <v>140</v>
      </c>
      <c r="K84" s="49"/>
      <c r="L84" s="34" t="s">
        <v>345</v>
      </c>
      <c r="M84" s="49"/>
      <c r="O84" s="49"/>
      <c r="P84" s="49"/>
      <c r="Q84" s="46" t="s">
        <v>140</v>
      </c>
      <c r="R84" s="49"/>
      <c r="S84" s="49"/>
      <c r="T84" s="48">
        <v>1170</v>
      </c>
      <c r="U84" s="83">
        <v>43374</v>
      </c>
      <c r="V84" s="83">
        <v>43496</v>
      </c>
      <c r="W84" s="43">
        <v>0</v>
      </c>
    </row>
    <row r="85" spans="1:23" s="20" customFormat="1" ht="60" customHeight="1">
      <c r="A85" s="84" t="s">
        <v>346</v>
      </c>
      <c r="B85" s="49">
        <v>80204250585</v>
      </c>
      <c r="C85" s="34" t="s">
        <v>83</v>
      </c>
      <c r="D85" s="34" t="s">
        <v>343</v>
      </c>
      <c r="E85" s="34" t="s">
        <v>48</v>
      </c>
      <c r="F85" s="34"/>
      <c r="H85" s="49"/>
      <c r="I85" s="49"/>
      <c r="J85" s="42" t="s">
        <v>141</v>
      </c>
      <c r="K85" s="49"/>
      <c r="L85" s="34" t="s">
        <v>347</v>
      </c>
      <c r="M85" s="49"/>
      <c r="O85" s="49"/>
      <c r="P85" s="49"/>
      <c r="Q85" s="46" t="s">
        <v>141</v>
      </c>
      <c r="R85" s="49"/>
      <c r="S85" s="49"/>
      <c r="T85" s="48">
        <v>5000</v>
      </c>
      <c r="U85" s="83">
        <v>43374</v>
      </c>
      <c r="V85" s="83">
        <v>43496</v>
      </c>
      <c r="W85" s="43">
        <v>0</v>
      </c>
    </row>
    <row r="86" spans="1:23" s="20" customFormat="1" ht="75" customHeight="1">
      <c r="A86" s="84" t="s">
        <v>348</v>
      </c>
      <c r="B86" s="49">
        <v>80204250585</v>
      </c>
      <c r="C86" s="34" t="s">
        <v>83</v>
      </c>
      <c r="D86" s="34" t="s">
        <v>331</v>
      </c>
      <c r="E86" s="34" t="s">
        <v>48</v>
      </c>
      <c r="F86" s="34"/>
      <c r="H86" s="49"/>
      <c r="I86" s="49"/>
      <c r="J86" s="42" t="s">
        <v>142</v>
      </c>
      <c r="K86" s="49"/>
      <c r="L86" s="34" t="s">
        <v>143</v>
      </c>
      <c r="M86" s="49"/>
      <c r="O86" s="49"/>
      <c r="P86" s="49"/>
      <c r="Q86" s="46" t="s">
        <v>142</v>
      </c>
      <c r="R86" s="49"/>
      <c r="S86" s="49"/>
      <c r="T86" s="48">
        <v>5000</v>
      </c>
      <c r="U86" s="83">
        <v>43374</v>
      </c>
      <c r="V86" s="83">
        <v>43496</v>
      </c>
      <c r="W86" s="43">
        <v>0</v>
      </c>
    </row>
    <row r="87" spans="1:23" s="20" customFormat="1" ht="90" customHeight="1">
      <c r="A87" s="84" t="s">
        <v>350</v>
      </c>
      <c r="B87" s="49">
        <v>80204250585</v>
      </c>
      <c r="C87" s="34" t="s">
        <v>228</v>
      </c>
      <c r="D87" s="34" t="s">
        <v>351</v>
      </c>
      <c r="E87" s="34" t="s">
        <v>48</v>
      </c>
      <c r="F87" s="34"/>
      <c r="H87" s="49"/>
      <c r="I87" s="49"/>
      <c r="J87" s="42" t="s">
        <v>583</v>
      </c>
      <c r="K87" s="49"/>
      <c r="L87" s="34" t="s">
        <v>298</v>
      </c>
      <c r="M87" s="49"/>
      <c r="O87" s="49"/>
      <c r="P87" s="49"/>
      <c r="Q87" s="42" t="s">
        <v>583</v>
      </c>
      <c r="R87" s="49"/>
      <c r="S87" s="49" t="s">
        <v>298</v>
      </c>
      <c r="T87" s="48">
        <v>4114.53</v>
      </c>
      <c r="U87" s="83">
        <v>43395</v>
      </c>
      <c r="V87" s="83">
        <v>43496</v>
      </c>
      <c r="W87" s="43">
        <v>0</v>
      </c>
    </row>
    <row r="88" spans="1:23" s="20" customFormat="1" ht="105" customHeight="1">
      <c r="A88" s="84" t="s">
        <v>352</v>
      </c>
      <c r="B88" s="49">
        <v>80204250585</v>
      </c>
      <c r="C88" s="34" t="s">
        <v>228</v>
      </c>
      <c r="D88" s="34" t="s">
        <v>353</v>
      </c>
      <c r="E88" s="34" t="s">
        <v>48</v>
      </c>
      <c r="F88" s="34"/>
      <c r="H88" s="49"/>
      <c r="I88" s="49"/>
      <c r="J88" s="46" t="s">
        <v>222</v>
      </c>
      <c r="K88" s="49"/>
      <c r="L88" s="34" t="s">
        <v>354</v>
      </c>
      <c r="M88" s="49"/>
      <c r="O88" s="49"/>
      <c r="P88" s="49"/>
      <c r="Q88" s="46" t="s">
        <v>222</v>
      </c>
      <c r="R88" s="49"/>
      <c r="S88" s="49" t="s">
        <v>354</v>
      </c>
      <c r="T88" s="48">
        <v>3720</v>
      </c>
      <c r="U88" s="83">
        <v>43416</v>
      </c>
      <c r="V88" s="83">
        <v>43441</v>
      </c>
      <c r="W88" s="43">
        <v>0</v>
      </c>
    </row>
    <row r="89" spans="1:23" s="20" customFormat="1" ht="135" customHeight="1">
      <c r="A89" s="84" t="s">
        <v>355</v>
      </c>
      <c r="B89" s="49">
        <v>80204250585</v>
      </c>
      <c r="C89" s="34" t="s">
        <v>228</v>
      </c>
      <c r="D89" s="34" t="s">
        <v>1065</v>
      </c>
      <c r="E89" s="34" t="s">
        <v>39</v>
      </c>
      <c r="F89" s="34"/>
      <c r="H89" s="49"/>
      <c r="I89" s="49"/>
      <c r="J89" s="42"/>
      <c r="K89" s="49"/>
      <c r="L89" s="34"/>
      <c r="M89" s="49"/>
      <c r="O89" s="49"/>
      <c r="P89" s="49"/>
      <c r="Q89" s="46">
        <v>12066470159</v>
      </c>
      <c r="R89" s="49"/>
      <c r="S89" s="49" t="s">
        <v>356</v>
      </c>
      <c r="T89" s="48">
        <v>1679561.47</v>
      </c>
      <c r="U89" s="83">
        <v>43405</v>
      </c>
      <c r="V89" s="83">
        <v>44439</v>
      </c>
      <c r="W89" s="43">
        <f>374884.5+203333.18+4775.14+181833.18+181833.18+3183.43+181833.18+181833.18+181833.18+121222.12</f>
        <v>1616564.27</v>
      </c>
    </row>
    <row r="90" spans="1:23" s="20" customFormat="1" ht="90" customHeight="1">
      <c r="A90" s="84" t="s">
        <v>357</v>
      </c>
      <c r="B90" s="49">
        <v>80204250585</v>
      </c>
      <c r="C90" s="34" t="s">
        <v>228</v>
      </c>
      <c r="D90" s="34" t="s">
        <v>358</v>
      </c>
      <c r="E90" s="34" t="s">
        <v>48</v>
      </c>
      <c r="F90" s="34"/>
      <c r="H90" s="49"/>
      <c r="I90" s="49"/>
      <c r="J90" s="42" t="s">
        <v>583</v>
      </c>
      <c r="K90" s="49"/>
      <c r="L90" s="34" t="s">
        <v>298</v>
      </c>
      <c r="M90" s="49"/>
      <c r="O90" s="49"/>
      <c r="P90" s="49"/>
      <c r="Q90" s="42" t="s">
        <v>583</v>
      </c>
      <c r="R90" s="49"/>
      <c r="S90" s="49" t="s">
        <v>298</v>
      </c>
      <c r="T90" s="48">
        <v>3550.79</v>
      </c>
      <c r="U90" s="83">
        <v>43441</v>
      </c>
      <c r="V90" s="83">
        <v>43496</v>
      </c>
      <c r="W90" s="43">
        <v>0</v>
      </c>
    </row>
    <row r="91" spans="1:23" s="20" customFormat="1" ht="60" customHeight="1">
      <c r="A91" s="84" t="s">
        <v>360</v>
      </c>
      <c r="B91" s="49">
        <v>80204250585</v>
      </c>
      <c r="C91" s="34" t="s">
        <v>228</v>
      </c>
      <c r="D91" s="34" t="s">
        <v>361</v>
      </c>
      <c r="E91" s="34" t="s">
        <v>39</v>
      </c>
      <c r="F91" s="34"/>
      <c r="H91" s="49"/>
      <c r="I91" s="49"/>
      <c r="J91" s="42"/>
      <c r="K91" s="49"/>
      <c r="L91" s="34"/>
      <c r="M91" s="49"/>
      <c r="O91" s="49"/>
      <c r="P91" s="49"/>
      <c r="Q91" s="46"/>
      <c r="R91" s="49"/>
      <c r="S91" s="49" t="s">
        <v>362</v>
      </c>
      <c r="T91" s="48">
        <v>11833.33</v>
      </c>
      <c r="U91" s="83">
        <v>43466</v>
      </c>
      <c r="V91" s="83">
        <v>43830</v>
      </c>
      <c r="W91" s="43">
        <v>0</v>
      </c>
    </row>
    <row r="92" spans="1:23" s="20" customFormat="1" ht="45" customHeight="1">
      <c r="A92" s="84" t="s">
        <v>364</v>
      </c>
      <c r="B92" s="49">
        <v>80204250585</v>
      </c>
      <c r="C92" s="34" t="s">
        <v>228</v>
      </c>
      <c r="D92" s="34" t="s">
        <v>365</v>
      </c>
      <c r="E92" s="34" t="s">
        <v>39</v>
      </c>
      <c r="F92" s="34"/>
      <c r="H92" s="49"/>
      <c r="I92" s="49"/>
      <c r="J92" s="42"/>
      <c r="K92" s="49"/>
      <c r="L92" s="34"/>
      <c r="M92" s="49"/>
      <c r="O92" s="49"/>
      <c r="P92" s="49"/>
      <c r="Q92" s="46"/>
      <c r="R92" s="49"/>
      <c r="S92" s="49" t="s">
        <v>366</v>
      </c>
      <c r="T92" s="48">
        <v>40000</v>
      </c>
      <c r="U92" s="83">
        <v>43466</v>
      </c>
      <c r="V92" s="83">
        <v>43830</v>
      </c>
      <c r="W92" s="43">
        <v>0</v>
      </c>
    </row>
    <row r="93" spans="1:23" s="20" customFormat="1" ht="75" customHeight="1">
      <c r="A93" s="84" t="s">
        <v>367</v>
      </c>
      <c r="B93" s="49">
        <v>80204250585</v>
      </c>
      <c r="C93" s="34" t="s">
        <v>228</v>
      </c>
      <c r="D93" s="34" t="s">
        <v>368</v>
      </c>
      <c r="E93" s="34" t="s">
        <v>39</v>
      </c>
      <c r="F93" s="34"/>
      <c r="H93" s="49"/>
      <c r="I93" s="49"/>
      <c r="J93" s="42"/>
      <c r="K93" s="49"/>
      <c r="L93" s="34"/>
      <c r="M93" s="49"/>
      <c r="O93" s="49"/>
      <c r="P93" s="49"/>
      <c r="Q93" s="46">
        <v>10295850969</v>
      </c>
      <c r="R93" s="49"/>
      <c r="S93" s="49" t="s">
        <v>369</v>
      </c>
      <c r="T93" s="48">
        <v>16020</v>
      </c>
      <c r="U93" s="83">
        <v>43466</v>
      </c>
      <c r="V93" s="83">
        <v>43830</v>
      </c>
      <c r="W93" s="43">
        <v>0</v>
      </c>
    </row>
    <row r="94" spans="1:23" s="20" customFormat="1" ht="75" customHeight="1">
      <c r="A94" s="84" t="s">
        <v>372</v>
      </c>
      <c r="B94" s="49">
        <v>80204250585</v>
      </c>
      <c r="C94" s="34" t="s">
        <v>228</v>
      </c>
      <c r="D94" s="34" t="s">
        <v>373</v>
      </c>
      <c r="E94" s="34" t="s">
        <v>39</v>
      </c>
      <c r="F94" s="34"/>
      <c r="H94" s="49"/>
      <c r="I94" s="49"/>
      <c r="J94" s="42"/>
      <c r="K94" s="49"/>
      <c r="L94" s="34"/>
      <c r="M94" s="49"/>
      <c r="O94" s="49"/>
      <c r="P94" s="49"/>
      <c r="Q94" s="46">
        <v>10295850969</v>
      </c>
      <c r="R94" s="49"/>
      <c r="S94" s="49" t="s">
        <v>369</v>
      </c>
      <c r="T94" s="48">
        <v>30600</v>
      </c>
      <c r="U94" s="83">
        <v>43466</v>
      </c>
      <c r="V94" s="83">
        <v>43830</v>
      </c>
      <c r="W94" s="43">
        <v>23064.75</v>
      </c>
    </row>
    <row r="95" spans="1:23" s="20" customFormat="1" ht="60" customHeight="1">
      <c r="A95" s="84" t="s">
        <v>380</v>
      </c>
      <c r="B95" s="49">
        <v>80204250585</v>
      </c>
      <c r="C95" s="34" t="s">
        <v>228</v>
      </c>
      <c r="D95" s="34" t="s">
        <v>381</v>
      </c>
      <c r="E95" s="34" t="s">
        <v>39</v>
      </c>
      <c r="F95" s="34"/>
      <c r="H95" s="49"/>
      <c r="I95" s="49"/>
      <c r="J95" s="42"/>
      <c r="K95" s="49"/>
      <c r="L95" s="34"/>
      <c r="M95" s="49"/>
      <c r="O95" s="49"/>
      <c r="P95" s="49"/>
      <c r="Q95" s="46" t="s">
        <v>213</v>
      </c>
      <c r="R95" s="49"/>
      <c r="S95" s="86" t="s">
        <v>382</v>
      </c>
      <c r="T95" s="48">
        <v>15298.3</v>
      </c>
      <c r="U95" s="83">
        <v>43466</v>
      </c>
      <c r="V95" s="83">
        <v>43830</v>
      </c>
      <c r="W95" s="87">
        <v>7610.91</v>
      </c>
    </row>
    <row r="96" spans="1:23" s="20" customFormat="1" ht="409.5" customHeight="1">
      <c r="A96" s="84" t="s">
        <v>385</v>
      </c>
      <c r="B96" s="49">
        <v>80204250585</v>
      </c>
      <c r="C96" s="34" t="s">
        <v>228</v>
      </c>
      <c r="D96" s="34" t="s">
        <v>997</v>
      </c>
      <c r="E96" s="34" t="s">
        <v>43</v>
      </c>
      <c r="F96" s="34"/>
      <c r="H96" s="49"/>
      <c r="I96" s="49"/>
      <c r="J96" s="42" t="s">
        <v>564</v>
      </c>
      <c r="K96" s="49"/>
      <c r="L96" s="35" t="s">
        <v>589</v>
      </c>
      <c r="M96" s="49"/>
      <c r="O96" s="49"/>
      <c r="P96" s="49"/>
      <c r="Q96" s="46" t="s">
        <v>563</v>
      </c>
      <c r="R96" s="49"/>
      <c r="S96" s="49" t="s">
        <v>562</v>
      </c>
      <c r="T96" s="48">
        <v>476666.68</v>
      </c>
      <c r="U96" s="83">
        <v>43523</v>
      </c>
      <c r="V96" s="83">
        <v>44983</v>
      </c>
      <c r="W96" s="43">
        <v>0</v>
      </c>
    </row>
    <row r="97" spans="1:23" s="20" customFormat="1" ht="409.5" customHeight="1">
      <c r="A97" s="52">
        <v>7629971341</v>
      </c>
      <c r="B97" s="49">
        <v>80204250585</v>
      </c>
      <c r="C97" s="34" t="s">
        <v>228</v>
      </c>
      <c r="D97" s="34" t="s">
        <v>386</v>
      </c>
      <c r="E97" s="34" t="s">
        <v>51</v>
      </c>
      <c r="F97" s="34"/>
      <c r="H97" s="49"/>
      <c r="I97" s="49"/>
      <c r="J97" s="42" t="s">
        <v>564</v>
      </c>
      <c r="K97" s="49"/>
      <c r="L97" s="35" t="s">
        <v>589</v>
      </c>
      <c r="M97" s="49"/>
      <c r="O97" s="49"/>
      <c r="P97" s="49"/>
      <c r="Q97" s="46" t="s">
        <v>563</v>
      </c>
      <c r="R97" s="49"/>
      <c r="S97" s="49" t="s">
        <v>562</v>
      </c>
      <c r="T97" s="48">
        <v>476666.68</v>
      </c>
      <c r="U97" s="83"/>
      <c r="V97" s="43"/>
      <c r="W97" s="43">
        <v>0</v>
      </c>
    </row>
    <row r="98" spans="1:23" s="20" customFormat="1" ht="150" customHeight="1">
      <c r="A98" s="84" t="s">
        <v>387</v>
      </c>
      <c r="B98" s="49">
        <v>80204250585</v>
      </c>
      <c r="C98" s="34" t="s">
        <v>228</v>
      </c>
      <c r="D98" s="34" t="s">
        <v>388</v>
      </c>
      <c r="E98" s="34" t="s">
        <v>43</v>
      </c>
      <c r="F98" s="34"/>
      <c r="H98" s="49"/>
      <c r="I98" s="49"/>
      <c r="J98" s="42" t="s">
        <v>389</v>
      </c>
      <c r="K98" s="49"/>
      <c r="L98" s="34" t="s">
        <v>390</v>
      </c>
      <c r="M98" s="49"/>
      <c r="O98" s="49"/>
      <c r="P98" s="49"/>
      <c r="Q98" s="46" t="s">
        <v>391</v>
      </c>
      <c r="R98" s="49"/>
      <c r="S98" s="49" t="s">
        <v>392</v>
      </c>
      <c r="T98" s="48">
        <v>200000</v>
      </c>
      <c r="U98" s="83">
        <v>43466</v>
      </c>
      <c r="V98" s="83">
        <v>44196</v>
      </c>
      <c r="W98" s="43">
        <v>0</v>
      </c>
    </row>
    <row r="99" spans="1:23" s="20" customFormat="1" ht="105" customHeight="1">
      <c r="A99" s="84" t="s">
        <v>393</v>
      </c>
      <c r="B99" s="49">
        <v>80204250585</v>
      </c>
      <c r="C99" s="34" t="s">
        <v>228</v>
      </c>
      <c r="D99" s="34" t="s">
        <v>394</v>
      </c>
      <c r="E99" s="34" t="s">
        <v>43</v>
      </c>
      <c r="F99" s="34"/>
      <c r="H99" s="49"/>
      <c r="I99" s="49"/>
      <c r="J99" s="42" t="s">
        <v>395</v>
      </c>
      <c r="K99" s="49"/>
      <c r="L99" s="34" t="s">
        <v>396</v>
      </c>
      <c r="M99" s="49"/>
      <c r="O99" s="49"/>
      <c r="P99" s="49"/>
      <c r="Q99" s="46" t="s">
        <v>86</v>
      </c>
      <c r="R99" s="49"/>
      <c r="S99" s="20" t="s">
        <v>87</v>
      </c>
      <c r="T99" s="48">
        <v>66743.210000000006</v>
      </c>
      <c r="U99" s="83">
        <v>43507</v>
      </c>
      <c r="V99" s="83">
        <v>44967</v>
      </c>
      <c r="W99" s="43">
        <v>27961.96</v>
      </c>
    </row>
    <row r="100" spans="1:23" s="20" customFormat="1" ht="45" customHeight="1">
      <c r="A100" s="84" t="s">
        <v>397</v>
      </c>
      <c r="B100" s="49">
        <v>80204250585</v>
      </c>
      <c r="C100" s="34" t="s">
        <v>228</v>
      </c>
      <c r="D100" s="34" t="s">
        <v>398</v>
      </c>
      <c r="E100" s="34" t="s">
        <v>43</v>
      </c>
      <c r="F100" s="34"/>
      <c r="H100" s="49"/>
      <c r="I100" s="49"/>
      <c r="J100" s="42" t="s">
        <v>399</v>
      </c>
      <c r="K100" s="49"/>
      <c r="L100" s="34" t="s">
        <v>400</v>
      </c>
      <c r="M100" s="49"/>
      <c r="O100" s="49"/>
      <c r="P100" s="49"/>
      <c r="Q100" s="46" t="s">
        <v>399</v>
      </c>
      <c r="R100" s="49"/>
      <c r="S100" s="49" t="s">
        <v>400</v>
      </c>
      <c r="T100" s="48">
        <v>190000</v>
      </c>
      <c r="U100" s="83">
        <v>43617</v>
      </c>
      <c r="V100" s="83">
        <v>44711</v>
      </c>
      <c r="W100" s="43">
        <f>35.64+317.9+3714.84+14.61+29.8+48.69+36.93+4.87+4.87+9.74+38.95+53.56+4.87</f>
        <v>4315.2699999999995</v>
      </c>
    </row>
    <row r="101" spans="1:23" s="20" customFormat="1" ht="75" customHeight="1">
      <c r="A101" s="84" t="s">
        <v>401</v>
      </c>
      <c r="B101" s="49">
        <v>80204250585</v>
      </c>
      <c r="C101" s="34" t="s">
        <v>228</v>
      </c>
      <c r="D101" s="34" t="s">
        <v>402</v>
      </c>
      <c r="E101" s="34" t="s">
        <v>43</v>
      </c>
      <c r="F101" s="34"/>
      <c r="H101" s="49"/>
      <c r="I101" s="49"/>
      <c r="J101" s="42" t="s">
        <v>403</v>
      </c>
      <c r="K101" s="49"/>
      <c r="L101" s="34" t="s">
        <v>404</v>
      </c>
      <c r="M101" s="49"/>
      <c r="O101" s="49"/>
      <c r="P101" s="49"/>
      <c r="Q101" s="46" t="s">
        <v>97</v>
      </c>
      <c r="R101" s="49"/>
      <c r="S101" s="49" t="s">
        <v>405</v>
      </c>
      <c r="T101" s="48">
        <v>136788</v>
      </c>
      <c r="U101" s="83">
        <v>43525</v>
      </c>
      <c r="V101" s="83">
        <v>44681</v>
      </c>
      <c r="W101" s="43">
        <f>3486.51+3498.79+1166.26+3505.73+1179.84+1179.84+1173.21+(1179.84*3)+(1179.84*2)+1187.49+(1187.49*2)+1193.05+(1200.75*2)+1207.41+1200.75+1207.41+1207.41+(1207.42*4)+1207.45+1207.41</f>
        <v>40313.920000000006</v>
      </c>
    </row>
    <row r="102" spans="1:23" s="20" customFormat="1" ht="75" customHeight="1">
      <c r="A102" s="84" t="s">
        <v>406</v>
      </c>
      <c r="B102" s="49">
        <v>80204250585</v>
      </c>
      <c r="C102" s="34" t="s">
        <v>228</v>
      </c>
      <c r="D102" s="34" t="s">
        <v>407</v>
      </c>
      <c r="E102" s="34" t="s">
        <v>43</v>
      </c>
      <c r="F102" s="34"/>
      <c r="H102" s="49"/>
      <c r="I102" s="49"/>
      <c r="J102" s="42" t="s">
        <v>408</v>
      </c>
      <c r="K102" s="49"/>
      <c r="L102" s="34" t="s">
        <v>409</v>
      </c>
      <c r="M102" s="49"/>
      <c r="O102" s="49"/>
      <c r="P102" s="49"/>
      <c r="Q102" s="46"/>
      <c r="R102" s="49"/>
      <c r="S102" s="49"/>
      <c r="T102" s="48">
        <v>73140</v>
      </c>
      <c r="U102" s="83">
        <v>43525</v>
      </c>
      <c r="V102" s="83">
        <v>44681</v>
      </c>
      <c r="W102" s="43">
        <v>0</v>
      </c>
    </row>
    <row r="103" spans="1:23" s="20" customFormat="1" ht="45" customHeight="1">
      <c r="A103" s="84" t="s">
        <v>410</v>
      </c>
      <c r="B103" s="49">
        <v>80204250585</v>
      </c>
      <c r="C103" s="34" t="s">
        <v>228</v>
      </c>
      <c r="D103" s="34" t="s">
        <v>411</v>
      </c>
      <c r="E103" s="34" t="s">
        <v>48</v>
      </c>
      <c r="F103" s="34"/>
      <c r="H103" s="49"/>
      <c r="I103" s="49"/>
      <c r="J103" s="42">
        <v>3675290286</v>
      </c>
      <c r="K103" s="49"/>
      <c r="L103" s="34" t="s">
        <v>412</v>
      </c>
      <c r="M103" s="49"/>
      <c r="O103" s="49"/>
      <c r="P103" s="49"/>
      <c r="Q103" s="46" t="s">
        <v>584</v>
      </c>
      <c r="R103" s="49"/>
      <c r="S103" s="49" t="s">
        <v>412</v>
      </c>
      <c r="T103" s="48">
        <v>2024.46</v>
      </c>
      <c r="U103" s="83">
        <v>43393</v>
      </c>
      <c r="V103" s="83">
        <v>43396</v>
      </c>
      <c r="W103" s="43">
        <v>1012.22</v>
      </c>
    </row>
    <row r="104" spans="1:23" s="20" customFormat="1" ht="60" customHeight="1">
      <c r="A104" s="84" t="s">
        <v>413</v>
      </c>
      <c r="B104" s="49">
        <v>80204250585</v>
      </c>
      <c r="C104" s="34" t="s">
        <v>228</v>
      </c>
      <c r="D104" s="34" t="s">
        <v>414</v>
      </c>
      <c r="E104" s="34" t="s">
        <v>39</v>
      </c>
      <c r="F104" s="34"/>
      <c r="G104" s="49"/>
      <c r="H104" s="49"/>
      <c r="I104" s="49"/>
      <c r="J104" s="42" t="s">
        <v>127</v>
      </c>
      <c r="K104" s="49"/>
      <c r="L104" s="34" t="s">
        <v>221</v>
      </c>
      <c r="M104" s="49"/>
      <c r="N104" s="49"/>
      <c r="O104" s="49"/>
      <c r="P104" s="49"/>
      <c r="Q104" s="42" t="s">
        <v>127</v>
      </c>
      <c r="R104" s="49"/>
      <c r="S104" s="34" t="s">
        <v>221</v>
      </c>
      <c r="T104" s="48">
        <v>225210.11</v>
      </c>
      <c r="U104" s="83">
        <v>43466</v>
      </c>
      <c r="V104" s="83">
        <v>43830</v>
      </c>
      <c r="W104" s="43">
        <f>214866.77+7171.79</f>
        <v>222038.56</v>
      </c>
    </row>
    <row r="105" spans="1:23" s="20" customFormat="1" ht="192" customHeight="1">
      <c r="A105" s="84" t="s">
        <v>484</v>
      </c>
      <c r="B105" s="49">
        <v>80204250585</v>
      </c>
      <c r="C105" s="34" t="s">
        <v>228</v>
      </c>
      <c r="D105" s="34" t="s">
        <v>1430</v>
      </c>
      <c r="E105" s="34" t="s">
        <v>43</v>
      </c>
      <c r="F105" s="34"/>
      <c r="H105" s="49"/>
      <c r="I105" s="49"/>
      <c r="J105" s="42"/>
      <c r="K105" s="49"/>
      <c r="L105" s="34"/>
      <c r="M105" s="49"/>
      <c r="O105" s="49"/>
      <c r="P105" s="49"/>
      <c r="Q105" s="46" t="s">
        <v>563</v>
      </c>
      <c r="R105" s="49"/>
      <c r="S105" s="49" t="s">
        <v>562</v>
      </c>
      <c r="T105" s="48">
        <v>476666.68</v>
      </c>
      <c r="U105" s="83">
        <v>43523</v>
      </c>
      <c r="V105" s="83">
        <v>44738</v>
      </c>
      <c r="W105" s="43">
        <f>312302.36+129597.99</f>
        <v>441900.35</v>
      </c>
    </row>
    <row r="106" spans="1:23" s="20" customFormat="1" ht="60" customHeight="1">
      <c r="A106" s="84" t="s">
        <v>416</v>
      </c>
      <c r="B106" s="49">
        <v>80204250585</v>
      </c>
      <c r="C106" s="34" t="s">
        <v>228</v>
      </c>
      <c r="D106" s="34" t="s">
        <v>417</v>
      </c>
      <c r="E106" s="34" t="s">
        <v>48</v>
      </c>
      <c r="F106" s="34"/>
      <c r="H106" s="49"/>
      <c r="I106" s="49"/>
      <c r="J106" s="42"/>
      <c r="K106" s="49"/>
      <c r="L106" s="34"/>
      <c r="M106" s="49"/>
      <c r="O106" s="49"/>
      <c r="P106" s="49"/>
      <c r="Q106" s="46" t="s">
        <v>152</v>
      </c>
      <c r="R106" s="49"/>
      <c r="S106" s="49" t="s">
        <v>415</v>
      </c>
      <c r="T106" s="48">
        <v>10000</v>
      </c>
      <c r="U106" s="83">
        <v>43466</v>
      </c>
      <c r="V106" s="83">
        <v>43738</v>
      </c>
      <c r="W106" s="43">
        <v>5969.89</v>
      </c>
    </row>
    <row r="107" spans="1:23" s="20" customFormat="1" ht="75" customHeight="1">
      <c r="A107" s="84" t="s">
        <v>167</v>
      </c>
      <c r="B107" s="49">
        <v>80204250585</v>
      </c>
      <c r="C107" s="34" t="s">
        <v>228</v>
      </c>
      <c r="D107" s="34" t="s">
        <v>418</v>
      </c>
      <c r="E107" s="34" t="s">
        <v>48</v>
      </c>
      <c r="F107" s="34"/>
      <c r="H107" s="49"/>
      <c r="I107" s="49"/>
      <c r="J107" s="42"/>
      <c r="K107" s="49"/>
      <c r="L107" s="34"/>
      <c r="M107" s="49"/>
      <c r="O107" s="49"/>
      <c r="P107" s="49"/>
      <c r="Q107" s="42" t="s">
        <v>583</v>
      </c>
      <c r="R107" s="49"/>
      <c r="S107" s="49" t="s">
        <v>298</v>
      </c>
      <c r="T107" s="48">
        <v>415.75</v>
      </c>
      <c r="U107" s="83">
        <v>43510</v>
      </c>
      <c r="V107" s="83">
        <v>43511</v>
      </c>
      <c r="W107" s="43">
        <v>0</v>
      </c>
    </row>
    <row r="108" spans="1:23" s="20" customFormat="1" ht="75" customHeight="1">
      <c r="A108" s="84" t="s">
        <v>167</v>
      </c>
      <c r="B108" s="49">
        <v>80204250585</v>
      </c>
      <c r="C108" s="34" t="s">
        <v>228</v>
      </c>
      <c r="D108" s="34" t="s">
        <v>419</v>
      </c>
      <c r="E108" s="34" t="s">
        <v>48</v>
      </c>
      <c r="F108" s="34"/>
      <c r="H108" s="49"/>
      <c r="I108" s="49"/>
      <c r="J108" s="42"/>
      <c r="K108" s="49"/>
      <c r="L108" s="34"/>
      <c r="M108" s="49"/>
      <c r="O108" s="49"/>
      <c r="P108" s="49"/>
      <c r="Q108" s="42" t="s">
        <v>583</v>
      </c>
      <c r="R108" s="49"/>
      <c r="S108" s="49" t="s">
        <v>298</v>
      </c>
      <c r="T108" s="48">
        <v>5156.37</v>
      </c>
      <c r="U108" s="83">
        <v>43510</v>
      </c>
      <c r="V108" s="83">
        <v>43511</v>
      </c>
      <c r="W108" s="43">
        <v>0</v>
      </c>
    </row>
    <row r="109" spans="1:23" s="20" customFormat="1" ht="75" customHeight="1">
      <c r="A109" s="84" t="s">
        <v>167</v>
      </c>
      <c r="B109" s="49">
        <v>80204250585</v>
      </c>
      <c r="C109" s="34" t="s">
        <v>228</v>
      </c>
      <c r="D109" s="34" t="s">
        <v>420</v>
      </c>
      <c r="E109" s="34" t="s">
        <v>48</v>
      </c>
      <c r="F109" s="34"/>
      <c r="H109" s="49"/>
      <c r="I109" s="49"/>
      <c r="J109" s="42"/>
      <c r="K109" s="49"/>
      <c r="L109" s="34"/>
      <c r="M109" s="49"/>
      <c r="O109" s="49"/>
      <c r="P109" s="49"/>
      <c r="Q109" s="42" t="s">
        <v>583</v>
      </c>
      <c r="R109" s="49"/>
      <c r="S109" s="49" t="s">
        <v>298</v>
      </c>
      <c r="T109" s="48">
        <v>6485.68</v>
      </c>
      <c r="U109" s="83">
        <v>43510</v>
      </c>
      <c r="V109" s="83">
        <v>43511</v>
      </c>
      <c r="W109" s="43">
        <v>0</v>
      </c>
    </row>
    <row r="110" spans="1:23" s="20" customFormat="1" ht="60" customHeight="1">
      <c r="A110" s="84" t="s">
        <v>421</v>
      </c>
      <c r="B110" s="49">
        <v>80204250585</v>
      </c>
      <c r="C110" s="34" t="s">
        <v>228</v>
      </c>
      <c r="D110" s="34" t="s">
        <v>422</v>
      </c>
      <c r="E110" s="34" t="s">
        <v>48</v>
      </c>
      <c r="F110" s="34"/>
      <c r="H110" s="49"/>
      <c r="I110" s="49"/>
      <c r="J110" s="42">
        <v>12156521002</v>
      </c>
      <c r="K110" s="49"/>
      <c r="L110" s="34" t="s">
        <v>423</v>
      </c>
      <c r="M110" s="49"/>
      <c r="O110" s="49"/>
      <c r="P110" s="49"/>
      <c r="Q110" s="46">
        <v>12156521002</v>
      </c>
      <c r="R110" s="49"/>
      <c r="S110" s="49" t="s">
        <v>423</v>
      </c>
      <c r="T110" s="48">
        <v>19200</v>
      </c>
      <c r="U110" s="83">
        <v>43525</v>
      </c>
      <c r="V110" s="83">
        <v>43890</v>
      </c>
      <c r="W110" s="87">
        <v>16602.95</v>
      </c>
    </row>
    <row r="111" spans="1:23" s="20" customFormat="1" ht="90" customHeight="1">
      <c r="A111" s="84" t="s">
        <v>424</v>
      </c>
      <c r="B111" s="49">
        <v>80204250585</v>
      </c>
      <c r="C111" s="34" t="s">
        <v>228</v>
      </c>
      <c r="D111" s="34" t="s">
        <v>186</v>
      </c>
      <c r="E111" s="34" t="s">
        <v>48</v>
      </c>
      <c r="F111" s="34"/>
      <c r="H111" s="49"/>
      <c r="I111" s="49"/>
      <c r="J111" s="42">
        <v>3533961003</v>
      </c>
      <c r="K111" s="49"/>
      <c r="L111" s="34" t="s">
        <v>236</v>
      </c>
      <c r="M111" s="49"/>
      <c r="O111" s="49"/>
      <c r="P111" s="49"/>
      <c r="Q111" s="46" t="s">
        <v>187</v>
      </c>
      <c r="R111" s="49"/>
      <c r="S111" s="49" t="s">
        <v>236</v>
      </c>
      <c r="T111" s="48">
        <v>24576.87</v>
      </c>
      <c r="U111" s="83">
        <v>43466</v>
      </c>
      <c r="V111" s="83">
        <v>43555</v>
      </c>
      <c r="W111" s="43">
        <v>8237.89</v>
      </c>
    </row>
    <row r="112" spans="1:23" s="20" customFormat="1" ht="60" customHeight="1">
      <c r="A112" s="84">
        <v>7774728482</v>
      </c>
      <c r="B112" s="49">
        <v>80204250585</v>
      </c>
      <c r="C112" s="34" t="s">
        <v>228</v>
      </c>
      <c r="D112" s="34" t="s">
        <v>427</v>
      </c>
      <c r="E112" s="34" t="s">
        <v>43</v>
      </c>
      <c r="F112" s="34"/>
      <c r="H112" s="49"/>
      <c r="I112" s="49"/>
      <c r="J112" s="42"/>
      <c r="K112" s="49"/>
      <c r="L112" s="34"/>
      <c r="M112" s="49"/>
      <c r="O112" s="49"/>
      <c r="P112" s="49"/>
      <c r="Q112" s="46">
        <v>11673301005</v>
      </c>
      <c r="R112" s="49"/>
      <c r="S112" s="49" t="s">
        <v>158</v>
      </c>
      <c r="T112" s="48">
        <v>164500</v>
      </c>
      <c r="U112" s="83">
        <v>43466</v>
      </c>
      <c r="V112" s="83">
        <v>43830</v>
      </c>
      <c r="W112" s="43">
        <v>82866.89</v>
      </c>
    </row>
    <row r="113" spans="1:23" s="20" customFormat="1" ht="75" customHeight="1">
      <c r="A113" s="84" t="s">
        <v>432</v>
      </c>
      <c r="B113" s="49">
        <v>80204250585</v>
      </c>
      <c r="C113" s="34" t="s">
        <v>228</v>
      </c>
      <c r="D113" s="34" t="s">
        <v>433</v>
      </c>
      <c r="E113" s="34" t="s">
        <v>39</v>
      </c>
      <c r="F113" s="34"/>
      <c r="H113" s="49"/>
      <c r="I113" s="49"/>
      <c r="J113" s="42"/>
      <c r="K113" s="49"/>
      <c r="L113" s="34"/>
      <c r="M113" s="49"/>
      <c r="O113" s="49"/>
      <c r="P113" s="49"/>
      <c r="Q113" s="46" t="s">
        <v>149</v>
      </c>
      <c r="R113" s="49"/>
      <c r="S113" s="49" t="s">
        <v>94</v>
      </c>
      <c r="T113" s="48">
        <v>41761.61</v>
      </c>
      <c r="U113" s="83">
        <v>43542</v>
      </c>
      <c r="V113" s="83">
        <v>44272</v>
      </c>
      <c r="W113" s="43">
        <v>0</v>
      </c>
    </row>
    <row r="114" spans="1:23" s="20" customFormat="1" ht="75" customHeight="1">
      <c r="A114" s="84" t="s">
        <v>434</v>
      </c>
      <c r="B114" s="49">
        <v>80204250585</v>
      </c>
      <c r="C114" s="34" t="s">
        <v>228</v>
      </c>
      <c r="D114" s="34" t="s">
        <v>435</v>
      </c>
      <c r="E114" s="34" t="s">
        <v>39</v>
      </c>
      <c r="F114" s="34"/>
      <c r="H114" s="49"/>
      <c r="I114" s="49"/>
      <c r="J114" s="42"/>
      <c r="K114" s="49"/>
      <c r="L114" s="34"/>
      <c r="M114" s="49"/>
      <c r="O114" s="49"/>
      <c r="P114" s="49"/>
      <c r="Q114" s="46" t="s">
        <v>149</v>
      </c>
      <c r="R114" s="49"/>
      <c r="S114" s="49" t="s">
        <v>94</v>
      </c>
      <c r="T114" s="48">
        <v>41761.61</v>
      </c>
      <c r="U114" s="83">
        <v>43617</v>
      </c>
      <c r="V114" s="83">
        <v>44347</v>
      </c>
      <c r="W114" s="43">
        <v>0</v>
      </c>
    </row>
    <row r="115" spans="1:23" s="20" customFormat="1" ht="75" customHeight="1">
      <c r="A115" s="84" t="s">
        <v>436</v>
      </c>
      <c r="B115" s="49">
        <v>80204250585</v>
      </c>
      <c r="C115" s="34" t="s">
        <v>228</v>
      </c>
      <c r="D115" s="34" t="s">
        <v>437</v>
      </c>
      <c r="E115" s="34" t="s">
        <v>51</v>
      </c>
      <c r="F115" s="34"/>
      <c r="H115" s="49"/>
      <c r="I115" s="49"/>
      <c r="J115" s="42"/>
      <c r="K115" s="49"/>
      <c r="L115" s="34"/>
      <c r="M115" s="49"/>
      <c r="O115" s="49"/>
      <c r="P115" s="49"/>
      <c r="Q115" s="46" t="s">
        <v>86</v>
      </c>
      <c r="R115" s="49"/>
      <c r="S115" s="20" t="s">
        <v>87</v>
      </c>
      <c r="T115" s="48">
        <f>35000+6384.9+3192.45</f>
        <v>44577.35</v>
      </c>
      <c r="U115" s="83">
        <v>43535</v>
      </c>
      <c r="V115" s="83">
        <v>44455</v>
      </c>
      <c r="W115" s="87">
        <f>32759.38+7522.49+5385.52+7363.21+6838.83+6876.52+6951.49+7120.84+6791.5+74.66+71.65</f>
        <v>87756.09</v>
      </c>
    </row>
    <row r="116" spans="1:23" s="20" customFormat="1" ht="60" customHeight="1">
      <c r="A116" s="88" t="s">
        <v>438</v>
      </c>
      <c r="B116" s="49">
        <v>80204250585</v>
      </c>
      <c r="C116" s="34" t="s">
        <v>228</v>
      </c>
      <c r="D116" s="34" t="s">
        <v>439</v>
      </c>
      <c r="E116" s="34" t="s">
        <v>51</v>
      </c>
      <c r="F116" s="34"/>
      <c r="H116" s="49"/>
      <c r="I116" s="49"/>
      <c r="J116" s="42"/>
      <c r="K116" s="49"/>
      <c r="L116" s="34"/>
      <c r="M116" s="49"/>
      <c r="O116" s="49"/>
      <c r="P116" s="49"/>
      <c r="Q116" s="46" t="s">
        <v>165</v>
      </c>
      <c r="S116" s="20" t="s">
        <v>166</v>
      </c>
      <c r="T116" s="48">
        <v>117930.6</v>
      </c>
      <c r="U116" s="83">
        <v>43538</v>
      </c>
      <c r="V116" s="83">
        <v>44633</v>
      </c>
      <c r="W116" s="43">
        <f>96664.197+2658.3+2658.3+2658.3+2658.3+2658.3+2658.3+2658.3</f>
        <v>115272.29700000002</v>
      </c>
    </row>
    <row r="117" spans="1:23" s="20" customFormat="1" ht="75" customHeight="1">
      <c r="A117" s="52">
        <v>7789193567</v>
      </c>
      <c r="B117" s="49">
        <v>80204250585</v>
      </c>
      <c r="C117" s="34" t="s">
        <v>228</v>
      </c>
      <c r="D117" s="34" t="s">
        <v>440</v>
      </c>
      <c r="E117" s="34" t="s">
        <v>51</v>
      </c>
      <c r="F117" s="34"/>
      <c r="H117" s="49"/>
      <c r="I117" s="49"/>
      <c r="J117" s="42"/>
      <c r="K117" s="49"/>
      <c r="L117" s="34"/>
      <c r="M117" s="49"/>
      <c r="O117" s="49"/>
      <c r="P117" s="49"/>
      <c r="Q117" s="46" t="s">
        <v>260</v>
      </c>
      <c r="R117" s="49"/>
      <c r="S117" s="49" t="s">
        <v>261</v>
      </c>
      <c r="T117" s="48">
        <v>104266.25</v>
      </c>
      <c r="U117" s="83">
        <v>43507</v>
      </c>
      <c r="V117" s="83">
        <v>43507</v>
      </c>
      <c r="W117" s="43">
        <v>101090</v>
      </c>
    </row>
    <row r="118" spans="1:23" s="20" customFormat="1" ht="60" customHeight="1">
      <c r="A118" s="84" t="s">
        <v>443</v>
      </c>
      <c r="B118" s="49">
        <v>80204250585</v>
      </c>
      <c r="C118" s="34" t="s">
        <v>228</v>
      </c>
      <c r="D118" s="34" t="s">
        <v>444</v>
      </c>
      <c r="E118" s="34" t="s">
        <v>51</v>
      </c>
      <c r="F118" s="34"/>
      <c r="H118" s="49"/>
      <c r="I118" s="49"/>
      <c r="J118" s="42"/>
      <c r="K118" s="49"/>
      <c r="L118" s="34"/>
      <c r="M118" s="49"/>
      <c r="O118" s="49"/>
      <c r="P118" s="49"/>
      <c r="Q118" s="46">
        <v>2973040963</v>
      </c>
      <c r="R118" s="49"/>
      <c r="S118" s="49" t="s">
        <v>445</v>
      </c>
      <c r="T118" s="48">
        <v>3154.08</v>
      </c>
      <c r="U118" s="83"/>
      <c r="V118" s="83"/>
      <c r="W118" s="43">
        <v>0</v>
      </c>
    </row>
    <row r="119" spans="1:23" s="20" customFormat="1" ht="60" customHeight="1">
      <c r="A119" s="52">
        <v>7721605905</v>
      </c>
      <c r="B119" s="49">
        <v>80204250585</v>
      </c>
      <c r="C119" s="34" t="s">
        <v>228</v>
      </c>
      <c r="D119" s="34" t="s">
        <v>370</v>
      </c>
      <c r="E119" s="34" t="s">
        <v>39</v>
      </c>
      <c r="F119" s="34"/>
      <c r="H119" s="49"/>
      <c r="I119" s="49"/>
      <c r="J119" s="42"/>
      <c r="K119" s="49"/>
      <c r="L119" s="34"/>
      <c r="M119" s="49"/>
      <c r="O119" s="49"/>
      <c r="P119" s="49"/>
      <c r="Q119" s="42" t="s">
        <v>217</v>
      </c>
      <c r="R119" s="49"/>
      <c r="S119" s="49" t="s">
        <v>371</v>
      </c>
      <c r="T119" s="48">
        <v>41900</v>
      </c>
      <c r="U119" s="83">
        <v>43466</v>
      </c>
      <c r="V119" s="83">
        <v>43830</v>
      </c>
      <c r="W119" s="43">
        <v>0</v>
      </c>
    </row>
    <row r="120" spans="1:23" s="20" customFormat="1" ht="75" customHeight="1">
      <c r="A120" s="84" t="s">
        <v>447</v>
      </c>
      <c r="B120" s="49">
        <v>80204250585</v>
      </c>
      <c r="C120" s="34" t="s">
        <v>228</v>
      </c>
      <c r="D120" s="34" t="s">
        <v>448</v>
      </c>
      <c r="E120" s="34" t="s">
        <v>48</v>
      </c>
      <c r="F120" s="34"/>
      <c r="H120" s="49"/>
      <c r="I120" s="49"/>
      <c r="J120" s="42"/>
      <c r="K120" s="49"/>
      <c r="L120" s="34"/>
      <c r="M120" s="49"/>
      <c r="O120" s="49"/>
      <c r="P120" s="49"/>
      <c r="Q120" s="42" t="s">
        <v>127</v>
      </c>
      <c r="R120" s="49"/>
      <c r="S120" s="34" t="s">
        <v>221</v>
      </c>
      <c r="T120" s="48">
        <v>10000</v>
      </c>
      <c r="U120" s="83">
        <v>43559</v>
      </c>
      <c r="V120" s="83">
        <v>43830</v>
      </c>
      <c r="W120" s="43">
        <v>2807.81</v>
      </c>
    </row>
    <row r="121" spans="1:23" s="20" customFormat="1" ht="60" customHeight="1">
      <c r="A121" s="84" t="s">
        <v>449</v>
      </c>
      <c r="B121" s="49">
        <v>80204250585</v>
      </c>
      <c r="C121" s="34" t="s">
        <v>228</v>
      </c>
      <c r="D121" s="34" t="s">
        <v>450</v>
      </c>
      <c r="E121" s="34" t="s">
        <v>48</v>
      </c>
      <c r="F121" s="34"/>
      <c r="H121" s="49"/>
      <c r="I121" s="49"/>
      <c r="J121" s="42"/>
      <c r="K121" s="49"/>
      <c r="L121" s="34"/>
      <c r="M121" s="49"/>
      <c r="O121" s="49"/>
      <c r="P121" s="49"/>
      <c r="Q121" s="46"/>
      <c r="R121" s="49"/>
      <c r="S121" s="49" t="s">
        <v>451</v>
      </c>
      <c r="T121" s="48">
        <v>5100</v>
      </c>
      <c r="U121" s="83">
        <v>43647</v>
      </c>
      <c r="V121" s="83">
        <v>44377</v>
      </c>
      <c r="W121" s="43">
        <f>1275+1275+1275</f>
        <v>3825</v>
      </c>
    </row>
    <row r="122" spans="1:23" s="20" customFormat="1" ht="75" customHeight="1">
      <c r="A122" s="52">
        <v>7939204665</v>
      </c>
      <c r="B122" s="49">
        <v>80204250585</v>
      </c>
      <c r="C122" s="34" t="s">
        <v>228</v>
      </c>
      <c r="D122" s="34" t="s">
        <v>454</v>
      </c>
      <c r="E122" s="34" t="s">
        <v>51</v>
      </c>
      <c r="F122" s="34"/>
      <c r="H122" s="49"/>
      <c r="I122" s="49"/>
      <c r="J122" s="42">
        <v>488410010</v>
      </c>
      <c r="K122" s="49"/>
      <c r="L122" s="35" t="s">
        <v>87</v>
      </c>
      <c r="M122" s="49"/>
      <c r="O122" s="49"/>
      <c r="P122" s="49"/>
      <c r="Q122" s="53" t="s">
        <v>86</v>
      </c>
      <c r="R122" s="49"/>
      <c r="S122" s="20" t="s">
        <v>87</v>
      </c>
      <c r="T122" s="48">
        <v>885127.5</v>
      </c>
      <c r="U122" s="83">
        <v>43647</v>
      </c>
      <c r="V122" s="83">
        <v>44742</v>
      </c>
      <c r="W122" s="43">
        <f>295042.5*2+295042.5</f>
        <v>885127.5</v>
      </c>
    </row>
    <row r="123" spans="1:23" s="20" customFormat="1" ht="105" customHeight="1">
      <c r="A123" s="84" t="s">
        <v>456</v>
      </c>
      <c r="B123" s="49">
        <v>80204250585</v>
      </c>
      <c r="C123" s="34" t="s">
        <v>228</v>
      </c>
      <c r="D123" s="34" t="s">
        <v>457</v>
      </c>
      <c r="E123" s="34" t="s">
        <v>51</v>
      </c>
      <c r="F123" s="34"/>
      <c r="H123" s="49"/>
      <c r="I123" s="49"/>
      <c r="J123" s="46" t="s">
        <v>282</v>
      </c>
      <c r="K123" s="49"/>
      <c r="L123" s="34" t="s">
        <v>458</v>
      </c>
      <c r="M123" s="49"/>
      <c r="O123" s="49"/>
      <c r="P123" s="49"/>
      <c r="Q123" s="46" t="s">
        <v>282</v>
      </c>
      <c r="R123" s="49"/>
      <c r="S123" s="49" t="s">
        <v>458</v>
      </c>
      <c r="T123" s="48">
        <v>6336.06</v>
      </c>
      <c r="U123" s="83">
        <v>43587</v>
      </c>
      <c r="V123" s="83">
        <v>44585</v>
      </c>
      <c r="W123" s="43">
        <f>806.45+195.82+403.03+210.69+138.07+87.33</f>
        <v>1841.3899999999999</v>
      </c>
    </row>
    <row r="124" spans="1:23" s="20" customFormat="1" ht="105" customHeight="1">
      <c r="A124" s="84" t="s">
        <v>459</v>
      </c>
      <c r="B124" s="49">
        <v>80204250585</v>
      </c>
      <c r="C124" s="34" t="s">
        <v>228</v>
      </c>
      <c r="D124" s="34" t="s">
        <v>460</v>
      </c>
      <c r="E124" s="34" t="s">
        <v>48</v>
      </c>
      <c r="F124" s="34"/>
      <c r="H124" s="49"/>
      <c r="I124" s="49"/>
      <c r="J124" s="42"/>
      <c r="K124" s="49"/>
      <c r="L124" s="34"/>
      <c r="M124" s="49"/>
      <c r="O124" s="49"/>
      <c r="P124" s="49"/>
      <c r="Q124" s="46" t="s">
        <v>585</v>
      </c>
      <c r="R124" s="49"/>
      <c r="S124" s="49" t="s">
        <v>426</v>
      </c>
      <c r="T124" s="48">
        <v>4336</v>
      </c>
      <c r="U124" s="83">
        <v>43591</v>
      </c>
      <c r="V124" s="83">
        <v>43616</v>
      </c>
      <c r="W124" s="43">
        <v>0</v>
      </c>
    </row>
    <row r="125" spans="1:23" s="20" customFormat="1" ht="75" customHeight="1">
      <c r="A125" s="84" t="s">
        <v>461</v>
      </c>
      <c r="B125" s="49">
        <v>80204250585</v>
      </c>
      <c r="C125" s="34" t="s">
        <v>228</v>
      </c>
      <c r="D125" s="34" t="s">
        <v>462</v>
      </c>
      <c r="E125" s="34" t="s">
        <v>48</v>
      </c>
      <c r="F125" s="34"/>
      <c r="H125" s="49"/>
      <c r="I125" s="49"/>
      <c r="J125" s="42"/>
      <c r="K125" s="49"/>
      <c r="L125" s="34"/>
      <c r="M125" s="49"/>
      <c r="O125" s="49"/>
      <c r="P125" s="49"/>
      <c r="Q125" s="46" t="s">
        <v>585</v>
      </c>
      <c r="R125" s="49"/>
      <c r="S125" s="49" t="s">
        <v>426</v>
      </c>
      <c r="T125" s="48">
        <v>4720</v>
      </c>
      <c r="U125" s="83">
        <v>43564</v>
      </c>
      <c r="V125" s="83">
        <v>43575</v>
      </c>
      <c r="W125" s="43">
        <v>0</v>
      </c>
    </row>
    <row r="126" spans="1:23" s="20" customFormat="1" ht="60" customHeight="1">
      <c r="A126" s="84" t="s">
        <v>463</v>
      </c>
      <c r="B126" s="49">
        <v>80204250585</v>
      </c>
      <c r="C126" s="34" t="s">
        <v>228</v>
      </c>
      <c r="D126" s="34" t="s">
        <v>455</v>
      </c>
      <c r="E126" s="34" t="s">
        <v>39</v>
      </c>
      <c r="F126" s="34"/>
      <c r="H126" s="49"/>
      <c r="I126" s="49"/>
      <c r="J126" s="42"/>
      <c r="K126" s="49"/>
      <c r="L126" s="34"/>
      <c r="M126" s="49"/>
      <c r="O126" s="49"/>
      <c r="P126" s="49"/>
      <c r="Q126" s="46">
        <v>11334081004</v>
      </c>
      <c r="R126" s="49"/>
      <c r="S126" s="49" t="s">
        <v>254</v>
      </c>
      <c r="T126" s="48">
        <v>39360</v>
      </c>
      <c r="U126" s="83">
        <v>43617</v>
      </c>
      <c r="V126" s="83">
        <v>43982</v>
      </c>
      <c r="W126" s="43">
        <f>(672.13*6)+590.16+(336.07*5)</f>
        <v>6303.2899999999991</v>
      </c>
    </row>
    <row r="127" spans="1:23" s="20" customFormat="1" ht="75" customHeight="1">
      <c r="A127" s="84" t="s">
        <v>464</v>
      </c>
      <c r="B127" s="49">
        <v>80204250585</v>
      </c>
      <c r="C127" s="34" t="s">
        <v>228</v>
      </c>
      <c r="D127" s="34" t="s">
        <v>465</v>
      </c>
      <c r="E127" s="34" t="s">
        <v>39</v>
      </c>
      <c r="F127" s="34"/>
      <c r="H127" s="49"/>
      <c r="I127" s="49"/>
      <c r="J127" s="42"/>
      <c r="K127" s="49"/>
      <c r="L127" s="34"/>
      <c r="M127" s="49"/>
      <c r="O127" s="49"/>
      <c r="P127" s="49"/>
      <c r="Q127" s="46" t="s">
        <v>164</v>
      </c>
      <c r="R127" s="49"/>
      <c r="S127" s="49" t="s">
        <v>466</v>
      </c>
      <c r="T127" s="48">
        <v>37529</v>
      </c>
      <c r="U127" s="83">
        <v>43617</v>
      </c>
      <c r="V127" s="83">
        <v>44347</v>
      </c>
      <c r="W127" s="43">
        <f>9382.2+4691.1+4691.1+4691.1+4691.1+7818.5</f>
        <v>35965.1</v>
      </c>
    </row>
    <row r="128" spans="1:23" s="20" customFormat="1" ht="75" customHeight="1">
      <c r="A128" s="84" t="s">
        <v>467</v>
      </c>
      <c r="B128" s="49">
        <v>80204250585</v>
      </c>
      <c r="C128" s="34" t="s">
        <v>228</v>
      </c>
      <c r="D128" s="34" t="s">
        <v>468</v>
      </c>
      <c r="E128" s="34" t="s">
        <v>51</v>
      </c>
      <c r="F128" s="34"/>
      <c r="H128" s="49"/>
      <c r="I128" s="49"/>
      <c r="J128" s="46" t="s">
        <v>184</v>
      </c>
      <c r="K128" s="49"/>
      <c r="L128" s="34" t="s">
        <v>469</v>
      </c>
      <c r="M128" s="49"/>
      <c r="O128" s="49"/>
      <c r="P128" s="49"/>
      <c r="Q128" s="46" t="s">
        <v>184</v>
      </c>
      <c r="R128" s="49"/>
      <c r="S128" s="49" t="s">
        <v>469</v>
      </c>
      <c r="T128" s="48">
        <v>650000</v>
      </c>
      <c r="U128" s="83">
        <v>43586</v>
      </c>
      <c r="V128" s="83">
        <v>43951</v>
      </c>
      <c r="W128" s="43">
        <f>306988.86+2332.1+32695.62+37217.54+3490.83+24445.21+2209.29</f>
        <v>409379.44999999995</v>
      </c>
    </row>
    <row r="129" spans="1:23" s="20" customFormat="1" ht="90" customHeight="1">
      <c r="A129" s="84" t="s">
        <v>470</v>
      </c>
      <c r="B129" s="49">
        <v>80204250585</v>
      </c>
      <c r="C129" s="34" t="s">
        <v>228</v>
      </c>
      <c r="D129" s="34" t="s">
        <v>471</v>
      </c>
      <c r="E129" s="34" t="s">
        <v>48</v>
      </c>
      <c r="F129" s="34"/>
      <c r="H129" s="49"/>
      <c r="I129" s="49"/>
      <c r="J129" s="42"/>
      <c r="K129" s="49"/>
      <c r="L129" s="34"/>
      <c r="M129" s="49"/>
      <c r="O129" s="49"/>
      <c r="P129" s="49"/>
      <c r="Q129" s="46">
        <v>14309031004</v>
      </c>
      <c r="R129" s="49"/>
      <c r="S129" s="49" t="s">
        <v>472</v>
      </c>
      <c r="T129" s="48">
        <v>1560</v>
      </c>
      <c r="U129" s="83">
        <v>43647</v>
      </c>
      <c r="V129" s="83">
        <v>44743</v>
      </c>
      <c r="W129" s="43">
        <f>520+520</f>
        <v>1040</v>
      </c>
    </row>
    <row r="130" spans="1:23" s="20" customFormat="1" ht="90" customHeight="1">
      <c r="A130" s="84" t="s">
        <v>474</v>
      </c>
      <c r="B130" s="49">
        <v>80204250585</v>
      </c>
      <c r="C130" s="34" t="s">
        <v>228</v>
      </c>
      <c r="D130" s="34" t="s">
        <v>475</v>
      </c>
      <c r="E130" s="34" t="s">
        <v>51</v>
      </c>
      <c r="F130" s="34"/>
      <c r="H130" s="49"/>
      <c r="I130" s="49"/>
      <c r="J130" s="42"/>
      <c r="K130" s="49"/>
      <c r="L130" s="34"/>
      <c r="M130" s="49"/>
      <c r="O130" s="49"/>
      <c r="P130" s="49"/>
      <c r="Q130" s="46">
        <v>11986091004</v>
      </c>
      <c r="R130" s="49"/>
      <c r="S130" s="49" t="s">
        <v>473</v>
      </c>
      <c r="T130" s="48">
        <v>2082.25</v>
      </c>
      <c r="U130" s="83">
        <v>43563</v>
      </c>
      <c r="V130" s="83">
        <v>43585</v>
      </c>
      <c r="W130" s="43">
        <v>0</v>
      </c>
    </row>
    <row r="131" spans="1:23" s="20" customFormat="1" ht="105" customHeight="1">
      <c r="A131" s="84" t="s">
        <v>476</v>
      </c>
      <c r="B131" s="49">
        <v>80204250585</v>
      </c>
      <c r="C131" s="34" t="s">
        <v>228</v>
      </c>
      <c r="D131" s="34" t="s">
        <v>477</v>
      </c>
      <c r="E131" s="34" t="s">
        <v>48</v>
      </c>
      <c r="F131" s="34"/>
      <c r="H131" s="49"/>
      <c r="I131" s="49"/>
      <c r="J131" s="42"/>
      <c r="K131" s="49"/>
      <c r="L131" s="34"/>
      <c r="M131" s="49"/>
      <c r="O131" s="49"/>
      <c r="P131" s="49"/>
      <c r="Q131" s="46" t="s">
        <v>359</v>
      </c>
      <c r="R131" s="49"/>
      <c r="S131" s="49" t="s">
        <v>478</v>
      </c>
      <c r="T131" s="48">
        <v>4500</v>
      </c>
      <c r="U131" s="83">
        <v>43593</v>
      </c>
      <c r="V131" s="83">
        <v>43661</v>
      </c>
      <c r="W131" s="43">
        <f>1278.69+3120</f>
        <v>4398.6900000000005</v>
      </c>
    </row>
    <row r="132" spans="1:23" s="20" customFormat="1" ht="150" customHeight="1">
      <c r="A132" s="84" t="s">
        <v>479</v>
      </c>
      <c r="B132" s="49">
        <v>80204250585</v>
      </c>
      <c r="C132" s="34" t="s">
        <v>228</v>
      </c>
      <c r="D132" s="34" t="s">
        <v>480</v>
      </c>
      <c r="E132" s="34" t="s">
        <v>48</v>
      </c>
      <c r="F132" s="34"/>
      <c r="H132" s="49"/>
      <c r="I132" s="49"/>
      <c r="J132" s="42" t="s">
        <v>481</v>
      </c>
      <c r="K132" s="49"/>
      <c r="L132" s="34" t="s">
        <v>482</v>
      </c>
      <c r="M132" s="49"/>
      <c r="O132" s="49"/>
      <c r="P132" s="49"/>
      <c r="Q132" s="46">
        <v>2963700212</v>
      </c>
      <c r="R132" s="49"/>
      <c r="S132" s="49" t="s">
        <v>483</v>
      </c>
      <c r="T132" s="48">
        <v>40033</v>
      </c>
      <c r="U132" s="83">
        <v>43617</v>
      </c>
      <c r="V132" s="83">
        <v>44712</v>
      </c>
      <c r="W132" s="43">
        <f>(1099*6)+735+364+(10*8)+(1340.78*3)+12.2+364+364+364+364+74.2+364+371+364+371+364+371+364+364+364+371+364+371+364+60.67+364+371+371+364+10+1099+371+(364*4)+371+364+371+364+(364*10)+(371*4)+(364*9)+(371*5)+(371*2)+(364*4)</f>
        <v>36494.410000000003</v>
      </c>
    </row>
    <row r="133" spans="1:23" s="20" customFormat="1" ht="75" customHeight="1">
      <c r="A133" s="84" t="s">
        <v>485</v>
      </c>
      <c r="B133" s="49">
        <v>80204250585</v>
      </c>
      <c r="C133" s="34" t="s">
        <v>228</v>
      </c>
      <c r="D133" s="34" t="s">
        <v>486</v>
      </c>
      <c r="E133" s="34" t="s">
        <v>48</v>
      </c>
      <c r="F133" s="34"/>
      <c r="H133" s="49"/>
      <c r="I133" s="49"/>
      <c r="J133" s="42"/>
      <c r="K133" s="49"/>
      <c r="L133" s="34"/>
      <c r="M133" s="49"/>
      <c r="O133" s="49"/>
      <c r="P133" s="49"/>
      <c r="Q133" s="89" t="s">
        <v>487</v>
      </c>
      <c r="R133" s="49"/>
      <c r="S133" s="49" t="s">
        <v>488</v>
      </c>
      <c r="T133" s="48">
        <v>1550</v>
      </c>
      <c r="U133" s="83">
        <v>43613</v>
      </c>
      <c r="V133" s="83">
        <v>43614</v>
      </c>
      <c r="W133" s="43">
        <v>0</v>
      </c>
    </row>
    <row r="134" spans="1:23" s="20" customFormat="1" ht="30" customHeight="1">
      <c r="A134" s="84" t="s">
        <v>489</v>
      </c>
      <c r="B134" s="49">
        <v>80204250585</v>
      </c>
      <c r="C134" s="34" t="s">
        <v>228</v>
      </c>
      <c r="D134" s="34" t="s">
        <v>490</v>
      </c>
      <c r="E134" s="34" t="s">
        <v>48</v>
      </c>
      <c r="F134" s="34"/>
      <c r="H134" s="49"/>
      <c r="I134" s="49"/>
      <c r="J134" s="42"/>
      <c r="K134" s="49"/>
      <c r="L134" s="34"/>
      <c r="M134" s="49"/>
      <c r="O134" s="49"/>
      <c r="P134" s="49"/>
      <c r="Q134" s="46" t="s">
        <v>152</v>
      </c>
      <c r="R134" s="49"/>
      <c r="S134" s="49" t="s">
        <v>415</v>
      </c>
      <c r="T134" s="48">
        <v>4500</v>
      </c>
      <c r="U134" s="83">
        <v>43614</v>
      </c>
      <c r="V134" s="83">
        <v>43645</v>
      </c>
      <c r="W134" s="43">
        <v>0</v>
      </c>
    </row>
    <row r="135" spans="1:23" s="20" customFormat="1" ht="150" customHeight="1">
      <c r="A135" s="84" t="s">
        <v>491</v>
      </c>
      <c r="B135" s="49">
        <v>80204250585</v>
      </c>
      <c r="C135" s="34" t="s">
        <v>228</v>
      </c>
      <c r="D135" s="34" t="s">
        <v>492</v>
      </c>
      <c r="E135" s="34" t="s">
        <v>48</v>
      </c>
      <c r="F135" s="34"/>
      <c r="H135" s="49"/>
      <c r="I135" s="49"/>
      <c r="J135" s="42"/>
      <c r="K135" s="49"/>
      <c r="L135" s="34"/>
      <c r="M135" s="49"/>
      <c r="O135" s="49"/>
      <c r="P135" s="49"/>
      <c r="Q135" s="46" t="s">
        <v>493</v>
      </c>
      <c r="R135" s="49"/>
      <c r="S135" s="49" t="s">
        <v>494</v>
      </c>
      <c r="T135" s="48" t="s">
        <v>495</v>
      </c>
      <c r="U135" s="83">
        <v>43595</v>
      </c>
      <c r="V135" s="83">
        <v>44316</v>
      </c>
      <c r="W135" s="43">
        <v>0</v>
      </c>
    </row>
    <row r="136" spans="1:23" s="20" customFormat="1" ht="195" customHeight="1">
      <c r="A136" s="84" t="s">
        <v>565</v>
      </c>
      <c r="B136" s="49">
        <v>80204250585</v>
      </c>
      <c r="C136" s="34" t="s">
        <v>228</v>
      </c>
      <c r="D136" s="34" t="s">
        <v>496</v>
      </c>
      <c r="E136" s="34" t="s">
        <v>48</v>
      </c>
      <c r="F136" s="34"/>
      <c r="H136" s="49"/>
      <c r="I136" s="49"/>
      <c r="J136" s="42"/>
      <c r="K136" s="49"/>
      <c r="L136" s="34"/>
      <c r="M136" s="49"/>
      <c r="O136" s="49"/>
      <c r="P136" s="49"/>
      <c r="Q136" s="46" t="s">
        <v>125</v>
      </c>
      <c r="R136" s="49"/>
      <c r="S136" s="49" t="s">
        <v>497</v>
      </c>
      <c r="T136" s="48">
        <v>45100</v>
      </c>
      <c r="U136" s="83">
        <v>43585</v>
      </c>
      <c r="V136" s="83">
        <v>44316</v>
      </c>
      <c r="W136" s="43">
        <v>0</v>
      </c>
    </row>
    <row r="137" spans="1:23" s="20" customFormat="1" ht="60" customHeight="1">
      <c r="A137" s="20" t="s">
        <v>431</v>
      </c>
      <c r="B137" s="49">
        <v>80204250585</v>
      </c>
      <c r="C137" s="34" t="s">
        <v>228</v>
      </c>
      <c r="D137" s="35" t="s">
        <v>498</v>
      </c>
      <c r="E137" s="34" t="s">
        <v>48</v>
      </c>
      <c r="F137" s="35"/>
      <c r="J137" s="42"/>
      <c r="L137" s="35"/>
      <c r="Q137" s="46" t="s">
        <v>429</v>
      </c>
      <c r="S137" s="20" t="s">
        <v>430</v>
      </c>
      <c r="T137" s="48">
        <v>3750</v>
      </c>
      <c r="U137" s="83">
        <v>43556</v>
      </c>
      <c r="V137" s="83">
        <v>43830</v>
      </c>
      <c r="W137" s="43">
        <v>0</v>
      </c>
    </row>
    <row r="138" spans="1:23" s="20" customFormat="1" ht="409.5" customHeight="1">
      <c r="A138" s="84" t="s">
        <v>500</v>
      </c>
      <c r="B138" s="49">
        <v>80204250585</v>
      </c>
      <c r="C138" s="34" t="s">
        <v>228</v>
      </c>
      <c r="D138" s="34" t="s">
        <v>499</v>
      </c>
      <c r="E138" s="34" t="s">
        <v>48</v>
      </c>
      <c r="F138" s="90"/>
      <c r="G138" s="84"/>
      <c r="H138" s="84"/>
      <c r="I138" s="84"/>
      <c r="J138" s="42" t="s">
        <v>577</v>
      </c>
      <c r="K138" s="84"/>
      <c r="L138" s="90" t="s">
        <v>578</v>
      </c>
      <c r="M138" s="84"/>
      <c r="N138" s="84"/>
      <c r="O138" s="84"/>
      <c r="P138" s="84"/>
      <c r="Q138" s="46" t="s">
        <v>586</v>
      </c>
      <c r="R138" s="84"/>
      <c r="S138" s="90" t="s">
        <v>579</v>
      </c>
      <c r="T138" s="48">
        <v>24100</v>
      </c>
      <c r="U138" s="83">
        <v>43709</v>
      </c>
      <c r="V138" s="83">
        <v>44316</v>
      </c>
      <c r="W138" s="43">
        <v>0</v>
      </c>
    </row>
    <row r="139" spans="1:23" s="20" customFormat="1" ht="90" customHeight="1">
      <c r="A139" s="84" t="s">
        <v>502</v>
      </c>
      <c r="B139" s="49">
        <v>80204250585</v>
      </c>
      <c r="C139" s="34" t="s">
        <v>83</v>
      </c>
      <c r="D139" s="34" t="s">
        <v>186</v>
      </c>
      <c r="E139" s="34" t="s">
        <v>48</v>
      </c>
      <c r="F139" s="34"/>
      <c r="H139" s="49"/>
      <c r="I139" s="49"/>
      <c r="J139" s="42" t="s">
        <v>187</v>
      </c>
      <c r="K139" s="49"/>
      <c r="L139" s="34" t="s">
        <v>188</v>
      </c>
      <c r="M139" s="49"/>
      <c r="O139" s="49"/>
      <c r="P139" s="49"/>
      <c r="Q139" s="46" t="s">
        <v>187</v>
      </c>
      <c r="R139" s="49"/>
      <c r="S139" s="49" t="s">
        <v>188</v>
      </c>
      <c r="T139" s="48">
        <v>27325.42</v>
      </c>
      <c r="U139" s="83">
        <v>43647</v>
      </c>
      <c r="V139" s="83">
        <v>43769</v>
      </c>
      <c r="W139" s="43">
        <f>614.75+1729.92+614.75+4399.16+2463.6+2293.76+1696.72+786.89</f>
        <v>14599.55</v>
      </c>
    </row>
    <row r="140" spans="1:23" s="20" customFormat="1" ht="300" customHeight="1">
      <c r="A140" s="84" t="s">
        <v>503</v>
      </c>
      <c r="B140" s="49">
        <v>80204250585</v>
      </c>
      <c r="C140" s="34" t="s">
        <v>83</v>
      </c>
      <c r="D140" s="34" t="s">
        <v>504</v>
      </c>
      <c r="E140" s="34" t="s">
        <v>43</v>
      </c>
      <c r="F140" s="34"/>
      <c r="H140" s="49"/>
      <c r="I140" s="49"/>
      <c r="J140" s="42" t="s">
        <v>505</v>
      </c>
      <c r="K140" s="49"/>
      <c r="L140" s="34" t="s">
        <v>506</v>
      </c>
      <c r="M140" s="49"/>
      <c r="O140" s="49"/>
      <c r="P140" s="49"/>
      <c r="Q140" s="46" t="s">
        <v>507</v>
      </c>
      <c r="R140" s="49"/>
      <c r="S140" s="49" t="s">
        <v>508</v>
      </c>
      <c r="T140" s="48">
        <v>120000</v>
      </c>
      <c r="U140" s="83">
        <v>42928</v>
      </c>
      <c r="V140" s="83">
        <v>44024</v>
      </c>
      <c r="W140" s="43">
        <v>43077.51</v>
      </c>
    </row>
    <row r="141" spans="1:23" s="20" customFormat="1" ht="150" customHeight="1">
      <c r="A141" s="20" t="s">
        <v>509</v>
      </c>
      <c r="B141" s="49">
        <v>80204250585</v>
      </c>
      <c r="C141" s="34" t="s">
        <v>83</v>
      </c>
      <c r="D141" s="35" t="s">
        <v>510</v>
      </c>
      <c r="E141" s="34" t="s">
        <v>48</v>
      </c>
      <c r="F141" s="35"/>
      <c r="I141" s="49"/>
      <c r="J141" s="42" t="s">
        <v>511</v>
      </c>
      <c r="L141" s="35" t="s">
        <v>512</v>
      </c>
      <c r="N141" s="49"/>
      <c r="Q141" s="46" t="s">
        <v>161</v>
      </c>
      <c r="R141" s="44"/>
      <c r="S141" s="20" t="s">
        <v>170</v>
      </c>
      <c r="T141" s="48">
        <v>5800</v>
      </c>
      <c r="U141" s="83">
        <v>43034</v>
      </c>
      <c r="V141" s="83">
        <v>44129</v>
      </c>
      <c r="W141" s="43">
        <f>1933.32+966.66+966.66</f>
        <v>3866.64</v>
      </c>
    </row>
    <row r="142" spans="1:23" s="20" customFormat="1" ht="60" customHeight="1">
      <c r="A142" s="20" t="s">
        <v>513</v>
      </c>
      <c r="B142" s="49">
        <v>80204250585</v>
      </c>
      <c r="C142" s="34" t="s">
        <v>228</v>
      </c>
      <c r="D142" s="34" t="s">
        <v>514</v>
      </c>
      <c r="E142" s="34" t="s">
        <v>48</v>
      </c>
      <c r="F142" s="86"/>
      <c r="G142" s="86"/>
      <c r="H142" s="86"/>
      <c r="I142" s="86"/>
      <c r="J142" s="89"/>
      <c r="K142" s="86"/>
      <c r="L142" s="86"/>
      <c r="M142" s="86"/>
      <c r="N142" s="86"/>
      <c r="O142" s="86"/>
      <c r="P142" s="86"/>
      <c r="Q142" s="89" t="s">
        <v>487</v>
      </c>
      <c r="R142" s="86"/>
      <c r="S142" s="86" t="s">
        <v>488</v>
      </c>
      <c r="T142" s="91">
        <v>2470</v>
      </c>
      <c r="U142" s="83">
        <v>43655</v>
      </c>
      <c r="V142" s="83">
        <v>43655</v>
      </c>
      <c r="W142" s="91">
        <v>0</v>
      </c>
    </row>
    <row r="143" spans="1:23" s="20" customFormat="1" ht="75" customHeight="1">
      <c r="A143" s="20" t="s">
        <v>515</v>
      </c>
      <c r="B143" s="49">
        <v>80204250585</v>
      </c>
      <c r="C143" s="34" t="s">
        <v>228</v>
      </c>
      <c r="D143" s="34" t="s">
        <v>516</v>
      </c>
      <c r="E143" s="34" t="s">
        <v>48</v>
      </c>
      <c r="F143" s="86"/>
      <c r="G143" s="86"/>
      <c r="H143" s="86"/>
      <c r="I143" s="86"/>
      <c r="J143" s="89"/>
      <c r="K143" s="86"/>
      <c r="L143" s="86"/>
      <c r="M143" s="86"/>
      <c r="N143" s="86"/>
      <c r="O143" s="86"/>
      <c r="P143" s="86"/>
      <c r="Q143" s="89" t="s">
        <v>487</v>
      </c>
      <c r="R143" s="86"/>
      <c r="S143" s="86" t="s">
        <v>488</v>
      </c>
      <c r="T143" s="91">
        <v>3700</v>
      </c>
      <c r="U143" s="83">
        <v>43655</v>
      </c>
      <c r="V143" s="83">
        <v>43655</v>
      </c>
      <c r="W143" s="91">
        <v>0</v>
      </c>
    </row>
    <row r="144" spans="1:23" s="20" customFormat="1" ht="90" customHeight="1">
      <c r="A144" s="20" t="s">
        <v>517</v>
      </c>
      <c r="B144" s="49">
        <v>80204250585</v>
      </c>
      <c r="C144" s="34" t="s">
        <v>228</v>
      </c>
      <c r="D144" s="34" t="s">
        <v>518</v>
      </c>
      <c r="E144" s="35" t="s">
        <v>38</v>
      </c>
      <c r="F144" s="86"/>
      <c r="G144" s="86"/>
      <c r="H144" s="86"/>
      <c r="I144" s="86"/>
      <c r="J144" s="89"/>
      <c r="K144" s="86"/>
      <c r="L144" s="86"/>
      <c r="M144" s="86"/>
      <c r="N144" s="86"/>
      <c r="O144" s="86"/>
      <c r="P144" s="86"/>
      <c r="Q144" s="89"/>
      <c r="R144" s="86"/>
      <c r="S144" s="86" t="s">
        <v>519</v>
      </c>
      <c r="T144" s="91">
        <v>3800</v>
      </c>
      <c r="U144" s="83">
        <v>43732</v>
      </c>
      <c r="V144" s="83">
        <v>44098</v>
      </c>
      <c r="W144" s="91">
        <v>0</v>
      </c>
    </row>
    <row r="145" spans="1:23" s="20" customFormat="1" ht="60" customHeight="1">
      <c r="A145" s="20" t="s">
        <v>520</v>
      </c>
      <c r="B145" s="49">
        <v>80204250585</v>
      </c>
      <c r="C145" s="34" t="s">
        <v>228</v>
      </c>
      <c r="D145" s="34" t="s">
        <v>521</v>
      </c>
      <c r="E145" s="34" t="s">
        <v>48</v>
      </c>
      <c r="F145" s="86"/>
      <c r="G145" s="86"/>
      <c r="H145" s="86"/>
      <c r="I145" s="86"/>
      <c r="J145" s="89"/>
      <c r="K145" s="86"/>
      <c r="L145" s="86"/>
      <c r="M145" s="86"/>
      <c r="N145" s="86"/>
      <c r="O145" s="86"/>
      <c r="P145" s="86"/>
      <c r="Q145" s="89" t="s">
        <v>522</v>
      </c>
      <c r="R145" s="86"/>
      <c r="S145" s="86" t="s">
        <v>523</v>
      </c>
      <c r="T145" s="91">
        <v>2400</v>
      </c>
      <c r="U145" s="83">
        <v>43732</v>
      </c>
      <c r="V145" s="83">
        <v>44098</v>
      </c>
      <c r="W145" s="91">
        <v>1820</v>
      </c>
    </row>
    <row r="146" spans="1:23" s="20" customFormat="1" ht="75" customHeight="1">
      <c r="A146" s="20" t="s">
        <v>524</v>
      </c>
      <c r="B146" s="49">
        <v>80204250585</v>
      </c>
      <c r="C146" s="34" t="s">
        <v>228</v>
      </c>
      <c r="D146" s="35" t="s">
        <v>1274</v>
      </c>
      <c r="E146" s="34" t="s">
        <v>51</v>
      </c>
      <c r="F146" s="86"/>
      <c r="G146" s="86"/>
      <c r="H146" s="86"/>
      <c r="I146" s="86"/>
      <c r="J146" s="89"/>
      <c r="K146" s="86"/>
      <c r="L146" s="86"/>
      <c r="M146" s="86"/>
      <c r="N146" s="86"/>
      <c r="O146" s="86"/>
      <c r="P146" s="86"/>
      <c r="Q146" s="46" t="s">
        <v>161</v>
      </c>
      <c r="R146" s="86"/>
      <c r="S146" s="20" t="s">
        <v>170</v>
      </c>
      <c r="T146" s="91">
        <v>18009</v>
      </c>
      <c r="U146" s="83">
        <v>43788</v>
      </c>
      <c r="V146" s="83">
        <v>45614</v>
      </c>
      <c r="W146" s="91">
        <v>18009</v>
      </c>
    </row>
    <row r="147" spans="1:23" s="20" customFormat="1" ht="75" customHeight="1">
      <c r="A147" s="20" t="s">
        <v>525</v>
      </c>
      <c r="B147" s="49">
        <v>80204250585</v>
      </c>
      <c r="C147" s="34" t="s">
        <v>228</v>
      </c>
      <c r="D147" s="35" t="s">
        <v>1273</v>
      </c>
      <c r="E147" s="34" t="s">
        <v>51</v>
      </c>
      <c r="F147" s="35"/>
      <c r="J147" s="42"/>
      <c r="L147" s="35"/>
      <c r="Q147" s="46" t="s">
        <v>161</v>
      </c>
      <c r="S147" s="20" t="s">
        <v>170</v>
      </c>
      <c r="T147" s="91">
        <v>154060</v>
      </c>
      <c r="U147" s="83">
        <v>43805</v>
      </c>
      <c r="V147" s="83">
        <v>45631</v>
      </c>
      <c r="W147" s="91">
        <v>154060</v>
      </c>
    </row>
    <row r="148" spans="1:23" s="20" customFormat="1" ht="90" customHeight="1">
      <c r="A148" s="55" t="s">
        <v>760</v>
      </c>
      <c r="B148" s="49">
        <v>80204250585</v>
      </c>
      <c r="C148" s="34" t="s">
        <v>228</v>
      </c>
      <c r="D148" s="35" t="s">
        <v>526</v>
      </c>
      <c r="E148" s="34" t="s">
        <v>51</v>
      </c>
      <c r="F148" s="35"/>
      <c r="J148" s="42"/>
      <c r="L148" s="35"/>
      <c r="Q148" s="89" t="s">
        <v>527</v>
      </c>
      <c r="S148" s="86" t="s">
        <v>528</v>
      </c>
      <c r="T148" s="91">
        <v>732467.05</v>
      </c>
      <c r="U148" s="83">
        <v>43714</v>
      </c>
      <c r="V148" s="83">
        <v>44398</v>
      </c>
      <c r="W148" s="91">
        <f>57700.3+118927.2+43371.7+158682.6+87445.59+101138.9</f>
        <v>567266.29</v>
      </c>
    </row>
    <row r="149" spans="1:23" s="20" customFormat="1" ht="165" customHeight="1">
      <c r="A149" s="20" t="s">
        <v>529</v>
      </c>
      <c r="B149" s="49" t="s">
        <v>84</v>
      </c>
      <c r="C149" s="34" t="s">
        <v>228</v>
      </c>
      <c r="D149" s="35" t="s">
        <v>557</v>
      </c>
      <c r="E149" s="34" t="s">
        <v>51</v>
      </c>
      <c r="F149" s="35"/>
      <c r="J149" s="42"/>
      <c r="L149" s="35"/>
      <c r="Q149" s="46" t="s">
        <v>587</v>
      </c>
      <c r="S149" s="86" t="s">
        <v>1126</v>
      </c>
      <c r="T149" s="91">
        <v>150000</v>
      </c>
      <c r="U149" s="83">
        <v>43739</v>
      </c>
      <c r="V149" s="83">
        <v>44469</v>
      </c>
      <c r="W149" s="43">
        <f>6877.77+5495.42+3095.88+2897.71+3262.6+3842.19+6849.93+4085.66+2171.64+4320.7+7404.43+5616.47+4020.95+4176.82+6181.56+4130.54+2124.42+3639.36+5934.57+3571.98+3078.94+2298.9</f>
        <v>95078.439999999988</v>
      </c>
    </row>
    <row r="150" spans="1:23" s="20" customFormat="1" ht="75" customHeight="1">
      <c r="A150" s="20" t="s">
        <v>530</v>
      </c>
      <c r="B150" s="49">
        <v>80204250585</v>
      </c>
      <c r="C150" s="34" t="s">
        <v>228</v>
      </c>
      <c r="D150" s="35" t="s">
        <v>531</v>
      </c>
      <c r="E150" s="34" t="s">
        <v>39</v>
      </c>
      <c r="F150" s="35"/>
      <c r="J150" s="42"/>
      <c r="L150" s="35"/>
      <c r="Q150" s="46"/>
      <c r="S150" s="86" t="s">
        <v>366</v>
      </c>
      <c r="T150" s="91">
        <v>39200</v>
      </c>
      <c r="U150" s="83">
        <v>43749</v>
      </c>
      <c r="V150" s="83">
        <v>44196</v>
      </c>
      <c r="W150" s="43">
        <v>0</v>
      </c>
    </row>
    <row r="151" spans="1:23" s="20" customFormat="1" ht="90" customHeight="1">
      <c r="A151" s="20" t="s">
        <v>532</v>
      </c>
      <c r="B151" s="49">
        <v>80204250585</v>
      </c>
      <c r="C151" s="34" t="s">
        <v>228</v>
      </c>
      <c r="D151" s="35" t="s">
        <v>533</v>
      </c>
      <c r="E151" s="34" t="s">
        <v>48</v>
      </c>
      <c r="F151" s="35"/>
      <c r="J151" s="42"/>
      <c r="L151" s="35"/>
      <c r="Q151" s="46">
        <v>5384711007</v>
      </c>
      <c r="S151" s="86" t="s">
        <v>534</v>
      </c>
      <c r="T151" s="91">
        <v>720</v>
      </c>
      <c r="U151" s="83">
        <v>43753</v>
      </c>
      <c r="V151" s="83">
        <v>43799</v>
      </c>
      <c r="W151" s="43">
        <v>0</v>
      </c>
    </row>
    <row r="152" spans="1:23" s="20" customFormat="1" ht="90" customHeight="1">
      <c r="A152" s="20" t="s">
        <v>535</v>
      </c>
      <c r="B152" s="49">
        <v>80204250585</v>
      </c>
      <c r="C152" s="34" t="s">
        <v>228</v>
      </c>
      <c r="D152" s="35" t="s">
        <v>536</v>
      </c>
      <c r="E152" s="34" t="s">
        <v>51</v>
      </c>
      <c r="F152" s="35"/>
      <c r="J152" s="42"/>
      <c r="L152" s="35"/>
      <c r="Q152" s="46" t="s">
        <v>161</v>
      </c>
      <c r="S152" s="20" t="s">
        <v>170</v>
      </c>
      <c r="T152" s="91">
        <v>392866.84</v>
      </c>
      <c r="U152" s="83">
        <v>43814</v>
      </c>
      <c r="V152" s="83">
        <v>44909</v>
      </c>
      <c r="W152" s="43">
        <v>0</v>
      </c>
    </row>
    <row r="153" spans="1:23" s="20" customFormat="1" ht="150" customHeight="1">
      <c r="A153" s="20" t="s">
        <v>537</v>
      </c>
      <c r="B153" s="49">
        <v>80204250585</v>
      </c>
      <c r="C153" s="34" t="s">
        <v>228</v>
      </c>
      <c r="D153" s="35" t="s">
        <v>538</v>
      </c>
      <c r="E153" s="34" t="s">
        <v>48</v>
      </c>
      <c r="F153" s="35"/>
      <c r="J153" s="42"/>
      <c r="L153" s="35"/>
      <c r="Q153" s="46" t="s">
        <v>147</v>
      </c>
      <c r="S153" s="20" t="s">
        <v>148</v>
      </c>
      <c r="T153" s="91">
        <v>38950</v>
      </c>
      <c r="U153" s="83">
        <v>43791</v>
      </c>
      <c r="V153" s="83">
        <v>44521</v>
      </c>
      <c r="W153" s="43">
        <f>1622.92+(1622.92*3)+(1622.92*3)+(1622.92*3)+(1622.92*3)+(1622.92*3)+(1622.92*3)+(1622.92*3)</f>
        <v>35704.240000000005</v>
      </c>
    </row>
    <row r="154" spans="1:23" s="20" customFormat="1" ht="75" customHeight="1">
      <c r="A154" s="20" t="s">
        <v>539</v>
      </c>
      <c r="B154" s="49">
        <v>80204250585</v>
      </c>
      <c r="C154" s="34" t="s">
        <v>228</v>
      </c>
      <c r="D154" s="35" t="s">
        <v>540</v>
      </c>
      <c r="E154" s="34" t="s">
        <v>39</v>
      </c>
      <c r="F154" s="35"/>
      <c r="J154" s="42"/>
      <c r="L154" s="35"/>
      <c r="Q154" s="46">
        <v>13211660157</v>
      </c>
      <c r="S154" s="86" t="s">
        <v>376</v>
      </c>
      <c r="T154" s="91">
        <v>12000</v>
      </c>
      <c r="U154" s="83">
        <v>43831</v>
      </c>
      <c r="V154" s="83">
        <v>44196</v>
      </c>
      <c r="W154" s="43">
        <f>(3000*2)+3000</f>
        <v>9000</v>
      </c>
    </row>
    <row r="155" spans="1:23" s="20" customFormat="1" ht="60" customHeight="1">
      <c r="A155" s="20" t="s">
        <v>541</v>
      </c>
      <c r="B155" s="49">
        <v>80204250585</v>
      </c>
      <c r="C155" s="34" t="s">
        <v>228</v>
      </c>
      <c r="D155" s="35" t="s">
        <v>542</v>
      </c>
      <c r="E155" s="34" t="s">
        <v>39</v>
      </c>
      <c r="F155" s="35"/>
      <c r="J155" s="42"/>
      <c r="L155" s="35"/>
      <c r="Q155" s="46">
        <v>10295850969</v>
      </c>
      <c r="S155" s="86" t="s">
        <v>369</v>
      </c>
      <c r="T155" s="91">
        <v>16420.5</v>
      </c>
      <c r="U155" s="83">
        <v>43831</v>
      </c>
      <c r="V155" s="83">
        <v>44196</v>
      </c>
      <c r="W155" s="43">
        <f>4105.11+4105.11+4105.11</f>
        <v>12315.329999999998</v>
      </c>
    </row>
    <row r="156" spans="1:23" s="20" customFormat="1" ht="60" customHeight="1">
      <c r="A156" s="20" t="s">
        <v>543</v>
      </c>
      <c r="B156" s="49">
        <v>80204250585</v>
      </c>
      <c r="C156" s="34" t="s">
        <v>228</v>
      </c>
      <c r="D156" s="35" t="s">
        <v>544</v>
      </c>
      <c r="E156" s="34" t="s">
        <v>39</v>
      </c>
      <c r="F156" s="35"/>
      <c r="J156" s="42"/>
      <c r="L156" s="35"/>
      <c r="Q156" s="46">
        <v>10295850969</v>
      </c>
      <c r="S156" s="86" t="s">
        <v>369</v>
      </c>
      <c r="T156" s="91">
        <v>31368</v>
      </c>
      <c r="U156" s="83">
        <v>43831</v>
      </c>
      <c r="V156" s="83">
        <v>44196</v>
      </c>
      <c r="W156" s="43">
        <f>7842+7842+7842</f>
        <v>23526</v>
      </c>
    </row>
    <row r="157" spans="1:23" s="20" customFormat="1" ht="45" customHeight="1">
      <c r="A157" s="55" t="s">
        <v>558</v>
      </c>
      <c r="B157" s="49">
        <v>80204250585</v>
      </c>
      <c r="C157" s="34" t="s">
        <v>228</v>
      </c>
      <c r="D157" s="35" t="s">
        <v>545</v>
      </c>
      <c r="E157" s="34" t="s">
        <v>39</v>
      </c>
      <c r="F157" s="35"/>
      <c r="J157" s="42"/>
      <c r="L157" s="35"/>
      <c r="Q157" s="46" t="s">
        <v>214</v>
      </c>
      <c r="S157" s="20" t="s">
        <v>215</v>
      </c>
      <c r="T157" s="91">
        <v>65000</v>
      </c>
      <c r="U157" s="83">
        <v>43831</v>
      </c>
      <c r="V157" s="83">
        <v>44196</v>
      </c>
      <c r="W157" s="43">
        <f>16168.75+16168.75+16168.75</f>
        <v>48506.25</v>
      </c>
    </row>
    <row r="158" spans="1:23" s="20" customFormat="1" ht="60" customHeight="1">
      <c r="A158" s="55" t="s">
        <v>546</v>
      </c>
      <c r="B158" s="49">
        <v>80204250585</v>
      </c>
      <c r="C158" s="34" t="s">
        <v>228</v>
      </c>
      <c r="D158" s="35" t="s">
        <v>547</v>
      </c>
      <c r="E158" s="34" t="s">
        <v>39</v>
      </c>
      <c r="F158" s="35"/>
      <c r="J158" s="42"/>
      <c r="L158" s="35"/>
      <c r="Q158" s="46" t="s">
        <v>216</v>
      </c>
      <c r="S158" s="86" t="s">
        <v>548</v>
      </c>
      <c r="T158" s="91">
        <v>18000</v>
      </c>
      <c r="U158" s="83">
        <v>43831</v>
      </c>
      <c r="V158" s="83">
        <v>44196</v>
      </c>
      <c r="W158" s="43">
        <f>2500+351.2+240.1+7500</f>
        <v>10591.3</v>
      </c>
    </row>
    <row r="159" spans="1:23" s="20" customFormat="1" ht="75" customHeight="1">
      <c r="A159" s="40" t="s">
        <v>1066</v>
      </c>
      <c r="B159" s="49">
        <v>80204250585</v>
      </c>
      <c r="C159" s="34" t="s">
        <v>228</v>
      </c>
      <c r="D159" s="92" t="s">
        <v>1067</v>
      </c>
      <c r="E159" s="34" t="s">
        <v>39</v>
      </c>
      <c r="F159" s="40"/>
      <c r="G159" s="40"/>
      <c r="H159" s="40"/>
      <c r="I159" s="40"/>
      <c r="J159" s="46"/>
      <c r="K159" s="40"/>
      <c r="L159" s="40"/>
      <c r="M159" s="40"/>
      <c r="N159" s="40"/>
      <c r="O159" s="40"/>
      <c r="P159" s="41"/>
      <c r="Q159" s="93" t="s">
        <v>1068</v>
      </c>
      <c r="R159" s="41"/>
      <c r="S159" s="20" t="s">
        <v>637</v>
      </c>
      <c r="T159" s="94">
        <f>287676</f>
        <v>287676</v>
      </c>
      <c r="U159" s="83">
        <v>43831</v>
      </c>
      <c r="V159" s="83">
        <v>44196</v>
      </c>
      <c r="W159" s="36">
        <f>25800+46119+46119+25800+32550.8+42225+40287+35926.19-7142</f>
        <v>287684.99</v>
      </c>
    </row>
    <row r="160" spans="1:23" s="20" customFormat="1" ht="75" customHeight="1">
      <c r="A160" s="55" t="s">
        <v>550</v>
      </c>
      <c r="B160" s="49">
        <v>80204250585</v>
      </c>
      <c r="C160" s="34" t="s">
        <v>228</v>
      </c>
      <c r="D160" s="35" t="s">
        <v>551</v>
      </c>
      <c r="E160" s="34" t="s">
        <v>48</v>
      </c>
      <c r="F160" s="35"/>
      <c r="J160" s="42" t="s">
        <v>588</v>
      </c>
      <c r="L160" s="35" t="s">
        <v>552</v>
      </c>
      <c r="Q160" s="46" t="s">
        <v>165</v>
      </c>
      <c r="S160" s="20" t="s">
        <v>166</v>
      </c>
      <c r="T160" s="91">
        <v>88110</v>
      </c>
      <c r="U160" s="83">
        <v>43831</v>
      </c>
      <c r="V160" s="83">
        <v>44561</v>
      </c>
      <c r="W160" s="43">
        <f>11013.75+11013.75+11013.75+11013.75+11013.75+11013.75+11013.75+11013.75</f>
        <v>88110</v>
      </c>
    </row>
    <row r="161" spans="1:23" s="20" customFormat="1" ht="45" customHeight="1">
      <c r="A161" s="20" t="s">
        <v>553</v>
      </c>
      <c r="B161" s="49">
        <v>80204250585</v>
      </c>
      <c r="C161" s="34" t="s">
        <v>228</v>
      </c>
      <c r="D161" s="35" t="s">
        <v>554</v>
      </c>
      <c r="E161" s="34" t="s">
        <v>39</v>
      </c>
      <c r="F161" s="35"/>
      <c r="J161" s="42"/>
      <c r="L161" s="35"/>
      <c r="Q161" s="46"/>
      <c r="S161" s="86" t="s">
        <v>94</v>
      </c>
      <c r="T161" s="91">
        <v>130272.07</v>
      </c>
      <c r="U161" s="83">
        <v>43861</v>
      </c>
      <c r="V161" s="83">
        <v>44612</v>
      </c>
      <c r="W161" s="43">
        <f>26014.57+25981.41+24708.64+24102.44+24827.84+24185.62+24806.67</f>
        <v>174627.19</v>
      </c>
    </row>
    <row r="162" spans="1:23" s="20" customFormat="1" ht="60" customHeight="1">
      <c r="A162" s="20" t="s">
        <v>590</v>
      </c>
      <c r="B162" s="49">
        <v>80204250585</v>
      </c>
      <c r="C162" s="34" t="s">
        <v>228</v>
      </c>
      <c r="D162" s="34" t="s">
        <v>640</v>
      </c>
      <c r="E162" s="34" t="s">
        <v>48</v>
      </c>
      <c r="F162" s="49"/>
      <c r="G162" s="49"/>
      <c r="H162" s="49"/>
      <c r="I162" s="49"/>
      <c r="J162" s="46"/>
      <c r="K162" s="49"/>
      <c r="L162" s="49"/>
      <c r="M162" s="49"/>
      <c r="N162" s="49"/>
      <c r="O162" s="49"/>
      <c r="P162" s="49"/>
      <c r="Q162" s="46" t="s">
        <v>595</v>
      </c>
      <c r="R162" s="49"/>
      <c r="S162" s="34" t="s">
        <v>594</v>
      </c>
      <c r="T162" s="48">
        <v>2650</v>
      </c>
      <c r="U162" s="83"/>
      <c r="V162" s="83"/>
      <c r="W162" s="43">
        <v>0</v>
      </c>
    </row>
    <row r="163" spans="1:23" s="20" customFormat="1" ht="195" customHeight="1">
      <c r="A163" s="49" t="s">
        <v>591</v>
      </c>
      <c r="B163" s="34" t="s">
        <v>84</v>
      </c>
      <c r="C163" s="34" t="s">
        <v>83</v>
      </c>
      <c r="D163" s="34" t="s">
        <v>790</v>
      </c>
      <c r="E163" s="34" t="s">
        <v>51</v>
      </c>
      <c r="F163" s="49"/>
      <c r="G163" s="49"/>
      <c r="H163" s="49"/>
      <c r="I163" s="49"/>
      <c r="J163" s="46" t="s">
        <v>598</v>
      </c>
      <c r="K163" s="49"/>
      <c r="L163" s="35" t="s">
        <v>599</v>
      </c>
      <c r="M163" s="49"/>
      <c r="N163" s="49"/>
      <c r="O163" s="49"/>
      <c r="P163" s="49"/>
      <c r="Q163" s="46" t="s">
        <v>598</v>
      </c>
      <c r="R163" s="49"/>
      <c r="S163" s="49" t="s">
        <v>599</v>
      </c>
      <c r="T163" s="95">
        <v>11148.96</v>
      </c>
      <c r="U163" s="83">
        <v>43961</v>
      </c>
      <c r="V163" s="83">
        <v>45421</v>
      </c>
      <c r="W163" s="43">
        <f>233.29+233.29+681.82+232.27+(9.89*3)+9.25+(233.28*2)+(233.28*4)+(233.28*3)+(233.28*3)</f>
        <v>4218.95</v>
      </c>
    </row>
    <row r="164" spans="1:23" s="20" customFormat="1" ht="90" customHeight="1">
      <c r="A164" s="20" t="s">
        <v>592</v>
      </c>
      <c r="B164" s="49">
        <v>80204250585</v>
      </c>
      <c r="C164" s="34" t="s">
        <v>228</v>
      </c>
      <c r="D164" s="34" t="s">
        <v>593</v>
      </c>
      <c r="E164" s="34" t="s">
        <v>48</v>
      </c>
      <c r="F164" s="49"/>
      <c r="G164" s="49"/>
      <c r="H164" s="49"/>
      <c r="I164" s="49"/>
      <c r="J164" s="46"/>
      <c r="K164" s="49"/>
      <c r="L164" s="49"/>
      <c r="M164" s="49"/>
      <c r="N164" s="49"/>
      <c r="O164" s="49"/>
      <c r="P164" s="49"/>
      <c r="Q164" s="54" t="s">
        <v>597</v>
      </c>
      <c r="R164" s="49"/>
      <c r="S164" s="49" t="s">
        <v>596</v>
      </c>
      <c r="T164" s="48">
        <v>2880</v>
      </c>
      <c r="U164" s="83">
        <v>43891</v>
      </c>
      <c r="V164" s="83">
        <v>44985</v>
      </c>
      <c r="W164" s="43">
        <f>410.37+240+240+249.36+240-9.36</f>
        <v>1370.3700000000001</v>
      </c>
    </row>
    <row r="165" spans="1:23" s="20" customFormat="1" ht="75" customHeight="1">
      <c r="A165" s="96" t="s">
        <v>603</v>
      </c>
      <c r="B165" s="49">
        <v>80204250585</v>
      </c>
      <c r="C165" s="34" t="s">
        <v>228</v>
      </c>
      <c r="D165" s="86" t="s">
        <v>600</v>
      </c>
      <c r="E165" s="34" t="s">
        <v>48</v>
      </c>
      <c r="F165" s="49"/>
      <c r="G165" s="49"/>
      <c r="H165" s="49"/>
      <c r="I165" s="49"/>
      <c r="J165" s="46"/>
      <c r="K165" s="49"/>
      <c r="L165" s="49"/>
      <c r="M165" s="49"/>
      <c r="N165" s="49"/>
      <c r="O165" s="49"/>
      <c r="P165" s="49"/>
      <c r="Q165" s="54" t="s">
        <v>602</v>
      </c>
      <c r="R165" s="49"/>
      <c r="S165" s="49" t="s">
        <v>601</v>
      </c>
      <c r="T165" s="48">
        <v>1900</v>
      </c>
      <c r="U165" s="83">
        <v>43889</v>
      </c>
      <c r="V165" s="83">
        <v>43921</v>
      </c>
      <c r="W165" s="43">
        <v>342.62</v>
      </c>
    </row>
    <row r="166" spans="1:23" s="20" customFormat="1" ht="60" customHeight="1">
      <c r="A166" s="49" t="s">
        <v>604</v>
      </c>
      <c r="B166" s="49">
        <v>80204250585</v>
      </c>
      <c r="C166" s="34" t="s">
        <v>228</v>
      </c>
      <c r="D166" s="86" t="s">
        <v>607</v>
      </c>
      <c r="E166" s="34" t="s">
        <v>39</v>
      </c>
      <c r="F166" s="49"/>
      <c r="G166" s="49"/>
      <c r="H166" s="49"/>
      <c r="I166" s="49"/>
      <c r="J166" s="46"/>
      <c r="K166" s="49"/>
      <c r="L166" s="49"/>
      <c r="M166" s="49"/>
      <c r="N166" s="49"/>
      <c r="O166" s="49"/>
      <c r="P166" s="49"/>
      <c r="Q166" s="54" t="s">
        <v>647</v>
      </c>
      <c r="R166" s="49"/>
      <c r="S166" s="49" t="s">
        <v>648</v>
      </c>
      <c r="T166" s="48">
        <v>798673.82</v>
      </c>
      <c r="U166" s="83">
        <v>43654</v>
      </c>
      <c r="V166" s="83">
        <v>44019</v>
      </c>
      <c r="W166" s="43">
        <f>256813.52+6130.7+(119210.47*2)+(6130.7*2)+13459.25+692.18+4958.17+(594.88*2)+1026.48+1426.88+4126.17+1495.13+1683.4+3313.4+4581.62</f>
        <v>551579.00000000023</v>
      </c>
    </row>
    <row r="167" spans="1:23" s="20" customFormat="1" ht="75" customHeight="1">
      <c r="A167" s="97">
        <v>8169944312</v>
      </c>
      <c r="B167" s="97">
        <v>80204250585</v>
      </c>
      <c r="C167" s="35" t="s">
        <v>228</v>
      </c>
      <c r="D167" s="35" t="s">
        <v>638</v>
      </c>
      <c r="E167" s="34" t="s">
        <v>51</v>
      </c>
      <c r="F167" s="35"/>
      <c r="G167" s="35"/>
      <c r="H167" s="35"/>
      <c r="I167" s="35"/>
      <c r="J167" s="35"/>
      <c r="K167" s="35"/>
      <c r="L167" s="35"/>
      <c r="M167" s="35"/>
      <c r="N167" s="35"/>
      <c r="O167" s="35"/>
      <c r="P167" s="35"/>
      <c r="Q167" s="35">
        <v>929440592</v>
      </c>
      <c r="R167" s="35"/>
      <c r="S167" s="35" t="s">
        <v>639</v>
      </c>
      <c r="T167" s="95">
        <v>159051</v>
      </c>
      <c r="U167" s="83">
        <v>43862</v>
      </c>
      <c r="V167" s="83">
        <v>43890</v>
      </c>
      <c r="W167" s="36">
        <v>0</v>
      </c>
    </row>
    <row r="168" spans="1:23" s="20" customFormat="1" ht="60" customHeight="1">
      <c r="A168" s="49" t="s">
        <v>605</v>
      </c>
      <c r="B168" s="49">
        <v>80204250585</v>
      </c>
      <c r="C168" s="34" t="s">
        <v>228</v>
      </c>
      <c r="D168" s="86" t="s">
        <v>606</v>
      </c>
      <c r="E168" s="34" t="s">
        <v>51</v>
      </c>
      <c r="F168" s="49"/>
      <c r="G168" s="49"/>
      <c r="H168" s="49"/>
      <c r="I168" s="49"/>
      <c r="J168" s="46"/>
      <c r="K168" s="49"/>
      <c r="L168" s="49"/>
      <c r="M168" s="49"/>
      <c r="N168" s="49"/>
      <c r="O168" s="49"/>
      <c r="P168" s="49"/>
      <c r="Q168" s="46" t="s">
        <v>260</v>
      </c>
      <c r="R168" s="49"/>
      <c r="S168" s="49" t="s">
        <v>261</v>
      </c>
      <c r="T168" s="36">
        <v>253121</v>
      </c>
      <c r="U168" s="83">
        <v>43894</v>
      </c>
      <c r="V168" s="83">
        <v>45719</v>
      </c>
      <c r="W168" s="36">
        <v>0</v>
      </c>
    </row>
    <row r="169" spans="1:23" s="20" customFormat="1" ht="30" customHeight="1">
      <c r="A169" s="20" t="s">
        <v>633</v>
      </c>
      <c r="B169" s="49">
        <v>80204250585</v>
      </c>
      <c r="C169" s="34" t="s">
        <v>228</v>
      </c>
      <c r="D169" s="86" t="s">
        <v>635</v>
      </c>
      <c r="E169" s="34" t="s">
        <v>48</v>
      </c>
      <c r="F169" s="49"/>
      <c r="G169" s="49"/>
      <c r="H169" s="49"/>
      <c r="I169" s="49"/>
      <c r="J169" s="46"/>
      <c r="K169" s="49"/>
      <c r="L169" s="49"/>
      <c r="M169" s="49"/>
      <c r="N169" s="49"/>
      <c r="O169" s="49"/>
      <c r="P169" s="49"/>
      <c r="Q169" s="46" t="s">
        <v>645</v>
      </c>
      <c r="R169" s="49"/>
      <c r="S169" s="35" t="s">
        <v>646</v>
      </c>
      <c r="T169" s="48">
        <v>207.1</v>
      </c>
      <c r="U169" s="83">
        <v>43917</v>
      </c>
      <c r="V169" s="83">
        <v>43917</v>
      </c>
      <c r="W169" s="43">
        <v>0</v>
      </c>
    </row>
    <row r="170" spans="1:23" s="20" customFormat="1" ht="30" customHeight="1">
      <c r="A170" s="20" t="s">
        <v>634</v>
      </c>
      <c r="B170" s="49">
        <v>80204250585</v>
      </c>
      <c r="C170" s="34" t="s">
        <v>228</v>
      </c>
      <c r="D170" s="86" t="s">
        <v>636</v>
      </c>
      <c r="E170" s="34" t="s">
        <v>48</v>
      </c>
      <c r="F170" s="49"/>
      <c r="G170" s="49"/>
      <c r="H170" s="49"/>
      <c r="I170" s="49"/>
      <c r="J170" s="46"/>
      <c r="K170" s="49"/>
      <c r="L170" s="49"/>
      <c r="M170" s="49"/>
      <c r="N170" s="49"/>
      <c r="O170" s="49"/>
      <c r="Q170" s="46" t="s">
        <v>145</v>
      </c>
      <c r="R170" s="49"/>
      <c r="S170" s="49" t="s">
        <v>146</v>
      </c>
      <c r="T170" s="65">
        <v>476.7</v>
      </c>
      <c r="U170" s="83">
        <v>43839</v>
      </c>
      <c r="V170" s="83">
        <v>43839</v>
      </c>
      <c r="W170" s="43">
        <v>0</v>
      </c>
    </row>
    <row r="171" spans="1:23" s="20" customFormat="1" ht="75" customHeight="1">
      <c r="A171" s="20" t="s">
        <v>643</v>
      </c>
      <c r="B171" s="49">
        <v>80204250585</v>
      </c>
      <c r="C171" s="34" t="s">
        <v>228</v>
      </c>
      <c r="D171" s="86" t="s">
        <v>644</v>
      </c>
      <c r="E171" s="34" t="s">
        <v>48</v>
      </c>
      <c r="F171" s="35"/>
      <c r="G171" s="35"/>
      <c r="H171" s="35"/>
      <c r="I171" s="35"/>
      <c r="J171" s="35"/>
      <c r="K171" s="35"/>
      <c r="L171" s="35"/>
      <c r="M171" s="35"/>
      <c r="N171" s="35"/>
      <c r="O171" s="98"/>
      <c r="P171" s="35"/>
      <c r="Q171" s="35"/>
      <c r="R171" s="35"/>
      <c r="S171" s="20" t="s">
        <v>255</v>
      </c>
      <c r="T171" s="65">
        <v>3888.88</v>
      </c>
      <c r="U171" s="83">
        <v>43915</v>
      </c>
      <c r="V171" s="83">
        <v>44675</v>
      </c>
      <c r="W171" s="43">
        <v>0</v>
      </c>
    </row>
    <row r="172" spans="1:23" s="20" customFormat="1" ht="75" customHeight="1">
      <c r="A172" s="20" t="s">
        <v>608</v>
      </c>
      <c r="B172" s="49">
        <v>80204250585</v>
      </c>
      <c r="C172" s="34" t="s">
        <v>83</v>
      </c>
      <c r="D172" s="35" t="s">
        <v>609</v>
      </c>
      <c r="E172" s="34" t="s">
        <v>48</v>
      </c>
      <c r="F172" s="35"/>
      <c r="J172" s="42">
        <v>80213750583</v>
      </c>
      <c r="L172" s="35" t="s">
        <v>610</v>
      </c>
      <c r="Q172" s="42">
        <v>80213750583</v>
      </c>
      <c r="S172" s="97" t="s">
        <v>610</v>
      </c>
      <c r="T172" s="48">
        <v>38500</v>
      </c>
      <c r="U172" s="83">
        <v>43831</v>
      </c>
      <c r="V172" s="83">
        <v>44196</v>
      </c>
      <c r="W172" s="43">
        <v>0</v>
      </c>
    </row>
    <row r="173" spans="1:23" s="20" customFormat="1" ht="90" customHeight="1">
      <c r="A173" s="20" t="s">
        <v>611</v>
      </c>
      <c r="B173" s="34" t="s">
        <v>84</v>
      </c>
      <c r="C173" s="34" t="s">
        <v>83</v>
      </c>
      <c r="D173" s="35" t="s">
        <v>612</v>
      </c>
      <c r="E173" s="34" t="s">
        <v>48</v>
      </c>
      <c r="F173" s="35"/>
      <c r="I173" s="49"/>
      <c r="J173" s="42" t="s">
        <v>613</v>
      </c>
      <c r="L173" s="35" t="s">
        <v>614</v>
      </c>
      <c r="N173" s="49"/>
      <c r="Q173" s="46" t="s">
        <v>613</v>
      </c>
      <c r="R173" s="44"/>
      <c r="S173" s="55" t="s">
        <v>614</v>
      </c>
      <c r="T173" s="48">
        <v>18192</v>
      </c>
      <c r="U173" s="83">
        <v>43831</v>
      </c>
      <c r="V173" s="83">
        <v>44926</v>
      </c>
      <c r="W173" s="43">
        <f>2085+1416+1416+1416+1416+1416+1416</f>
        <v>10581</v>
      </c>
    </row>
    <row r="174" spans="1:23" s="20" customFormat="1" ht="60" customHeight="1">
      <c r="A174" s="49" t="s">
        <v>616</v>
      </c>
      <c r="B174" s="34" t="s">
        <v>84</v>
      </c>
      <c r="C174" s="34" t="s">
        <v>83</v>
      </c>
      <c r="D174" s="34" t="s">
        <v>617</v>
      </c>
      <c r="E174" s="34" t="s">
        <v>48</v>
      </c>
      <c r="F174" s="49"/>
      <c r="G174" s="49"/>
      <c r="H174" s="49"/>
      <c r="I174" s="49"/>
      <c r="J174" s="46" t="s">
        <v>178</v>
      </c>
      <c r="K174" s="49"/>
      <c r="L174" s="34" t="s">
        <v>423</v>
      </c>
      <c r="M174" s="49"/>
      <c r="N174" s="49"/>
      <c r="O174" s="49"/>
      <c r="P174" s="49"/>
      <c r="Q174" s="46" t="s">
        <v>178</v>
      </c>
      <c r="R174" s="49"/>
      <c r="S174" s="34" t="s">
        <v>423</v>
      </c>
      <c r="T174" s="48">
        <v>21000</v>
      </c>
      <c r="U174" s="83">
        <v>43891</v>
      </c>
      <c r="V174" s="83">
        <v>44255</v>
      </c>
      <c r="W174" s="43">
        <f>194.39+968.89+197.66+238.44+215.78+201.07+251.23+1446.94+957.29+290.7+288.09+284.5</f>
        <v>5534.9800000000005</v>
      </c>
    </row>
    <row r="175" spans="1:23" s="20" customFormat="1" ht="150" customHeight="1">
      <c r="A175" s="49" t="s">
        <v>618</v>
      </c>
      <c r="B175" s="34" t="s">
        <v>84</v>
      </c>
      <c r="C175" s="34" t="s">
        <v>83</v>
      </c>
      <c r="D175" s="34" t="s">
        <v>619</v>
      </c>
      <c r="E175" s="34" t="s">
        <v>51</v>
      </c>
      <c r="F175" s="49"/>
      <c r="G175" s="49"/>
      <c r="H175" s="49"/>
      <c r="I175" s="49"/>
      <c r="J175" s="46" t="s">
        <v>105</v>
      </c>
      <c r="K175" s="49"/>
      <c r="L175" s="49" t="s">
        <v>106</v>
      </c>
      <c r="M175" s="49"/>
      <c r="N175" s="49"/>
      <c r="O175" s="49"/>
      <c r="P175" s="49"/>
      <c r="Q175" s="46" t="s">
        <v>105</v>
      </c>
      <c r="R175" s="49"/>
      <c r="S175" s="49" t="s">
        <v>106</v>
      </c>
      <c r="T175" s="48">
        <v>198660</v>
      </c>
      <c r="U175" s="83">
        <v>43952</v>
      </c>
      <c r="V175" s="83">
        <v>45777</v>
      </c>
      <c r="W175" s="43">
        <f>9270.8+9933+9933+9933+9933+9933</f>
        <v>58935.8</v>
      </c>
    </row>
    <row r="176" spans="1:23" s="20" customFormat="1" ht="60" customHeight="1">
      <c r="A176" s="49" t="s">
        <v>620</v>
      </c>
      <c r="B176" s="34" t="s">
        <v>84</v>
      </c>
      <c r="C176" s="34" t="s">
        <v>83</v>
      </c>
      <c r="D176" s="34" t="s">
        <v>621</v>
      </c>
      <c r="E176" s="34" t="s">
        <v>39</v>
      </c>
      <c r="F176" s="49"/>
      <c r="G176" s="49"/>
      <c r="H176" s="49"/>
      <c r="I176" s="49"/>
      <c r="J176" s="46" t="s">
        <v>177</v>
      </c>
      <c r="K176" s="49"/>
      <c r="L176" s="49" t="s">
        <v>622</v>
      </c>
      <c r="M176" s="49"/>
      <c r="N176" s="49"/>
      <c r="O176" s="49"/>
      <c r="P176" s="49"/>
      <c r="Q176" s="46" t="s">
        <v>177</v>
      </c>
      <c r="R176" s="49"/>
      <c r="S176" s="49" t="s">
        <v>622</v>
      </c>
      <c r="T176" s="48">
        <v>4680</v>
      </c>
      <c r="U176" s="83">
        <v>43937</v>
      </c>
      <c r="V176" s="83">
        <v>44301</v>
      </c>
      <c r="W176" s="43">
        <v>3989.51</v>
      </c>
    </row>
    <row r="177" spans="1:23" s="20" customFormat="1" ht="150" customHeight="1">
      <c r="A177" s="49" t="s">
        <v>623</v>
      </c>
      <c r="B177" s="34" t="s">
        <v>84</v>
      </c>
      <c r="C177" s="34" t="s">
        <v>83</v>
      </c>
      <c r="D177" s="34" t="s">
        <v>791</v>
      </c>
      <c r="E177" s="34" t="s">
        <v>39</v>
      </c>
      <c r="F177" s="49"/>
      <c r="G177" s="49"/>
      <c r="H177" s="49"/>
      <c r="I177" s="49"/>
      <c r="J177" s="42" t="s">
        <v>624</v>
      </c>
      <c r="K177" s="49"/>
      <c r="L177" s="42" t="s">
        <v>625</v>
      </c>
      <c r="M177" s="49"/>
      <c r="N177" s="49"/>
      <c r="O177" s="49"/>
      <c r="P177" s="49"/>
      <c r="Q177" s="42" t="s">
        <v>626</v>
      </c>
      <c r="R177" s="49"/>
      <c r="S177" s="63" t="s">
        <v>627</v>
      </c>
      <c r="T177" s="95">
        <v>32640</v>
      </c>
      <c r="U177" s="83">
        <v>44005</v>
      </c>
      <c r="V177" s="83">
        <v>45465</v>
      </c>
      <c r="W177" s="43">
        <f>618.67+109.69+680+21.34+640+(680*2)+20+20-12.5+680-12.5+(680*3)+7.5+(680*3)+15+691.3+7.14+691.3+680</f>
        <v>10296.939999999999</v>
      </c>
    </row>
    <row r="178" spans="1:23" s="20" customFormat="1" ht="120" customHeight="1">
      <c r="A178" s="20" t="s">
        <v>628</v>
      </c>
      <c r="B178" s="49">
        <v>80204250585</v>
      </c>
      <c r="C178" s="34" t="s">
        <v>83</v>
      </c>
      <c r="D178" s="34" t="s">
        <v>777</v>
      </c>
      <c r="E178" s="34" t="s">
        <v>48</v>
      </c>
      <c r="F178" s="35"/>
      <c r="H178" s="49"/>
      <c r="J178" s="42" t="s">
        <v>187</v>
      </c>
      <c r="K178" s="49"/>
      <c r="L178" s="34" t="s">
        <v>188</v>
      </c>
      <c r="M178" s="49"/>
      <c r="Q178" s="46" t="s">
        <v>187</v>
      </c>
      <c r="S178" s="63" t="s">
        <v>188</v>
      </c>
      <c r="T178" s="48">
        <v>19895</v>
      </c>
      <c r="U178" s="83">
        <v>43952</v>
      </c>
      <c r="V178" s="83">
        <v>44135</v>
      </c>
      <c r="W178" s="43">
        <f>2977.5+2977.5</f>
        <v>5955</v>
      </c>
    </row>
    <row r="179" spans="1:23" s="20" customFormat="1" ht="105" customHeight="1">
      <c r="A179" s="49" t="s">
        <v>629</v>
      </c>
      <c r="B179" s="49">
        <v>80204250585</v>
      </c>
      <c r="C179" s="34" t="s">
        <v>83</v>
      </c>
      <c r="D179" s="34" t="s">
        <v>630</v>
      </c>
      <c r="E179" s="34" t="s">
        <v>48</v>
      </c>
      <c r="F179" s="35"/>
      <c r="H179" s="49"/>
      <c r="J179" s="42" t="s">
        <v>631</v>
      </c>
      <c r="K179" s="49"/>
      <c r="L179" s="34" t="s">
        <v>632</v>
      </c>
      <c r="M179" s="49"/>
      <c r="Q179" s="42" t="s">
        <v>631</v>
      </c>
      <c r="S179" s="99" t="s">
        <v>632</v>
      </c>
      <c r="T179" s="48">
        <v>10404</v>
      </c>
      <c r="U179" s="83">
        <v>43952</v>
      </c>
      <c r="V179" s="83">
        <v>44135</v>
      </c>
      <c r="W179" s="43">
        <f>922.13+922.13</f>
        <v>1844.26</v>
      </c>
    </row>
    <row r="180" spans="1:23" s="20" customFormat="1" ht="180" customHeight="1">
      <c r="A180" s="97" t="s">
        <v>649</v>
      </c>
      <c r="B180" s="97">
        <v>80204250585</v>
      </c>
      <c r="C180" s="97" t="s">
        <v>228</v>
      </c>
      <c r="D180" s="97" t="s">
        <v>1266</v>
      </c>
      <c r="E180" s="34" t="s">
        <v>43</v>
      </c>
      <c r="F180" s="97"/>
      <c r="G180" s="97"/>
      <c r="H180" s="97"/>
      <c r="I180" s="97"/>
      <c r="J180" s="97" t="s">
        <v>1183</v>
      </c>
      <c r="K180" s="97"/>
      <c r="L180" s="97" t="s">
        <v>1184</v>
      </c>
      <c r="M180" s="97"/>
      <c r="N180" s="97"/>
      <c r="O180" s="97"/>
      <c r="P180" s="97"/>
      <c r="Q180" s="53">
        <v>5231661009</v>
      </c>
      <c r="S180" s="97" t="s">
        <v>658</v>
      </c>
      <c r="T180" s="95">
        <v>32130</v>
      </c>
      <c r="U180" s="83">
        <v>43983</v>
      </c>
      <c r="V180" s="83">
        <v>44712</v>
      </c>
      <c r="W180" s="43">
        <f>8032.5+8032.5+8032.5</f>
        <v>24097.5</v>
      </c>
    </row>
    <row r="181" spans="1:23" s="20" customFormat="1" ht="135" customHeight="1">
      <c r="A181" s="97" t="s">
        <v>650</v>
      </c>
      <c r="B181" s="97">
        <v>80204250585</v>
      </c>
      <c r="C181" s="97" t="s">
        <v>228</v>
      </c>
      <c r="D181" s="97" t="s">
        <v>659</v>
      </c>
      <c r="E181" s="34" t="s">
        <v>48</v>
      </c>
      <c r="F181" s="97"/>
      <c r="G181" s="97"/>
      <c r="H181" s="97"/>
      <c r="I181" s="97"/>
      <c r="J181" s="97"/>
      <c r="K181" s="97"/>
      <c r="L181" s="97"/>
      <c r="M181" s="97"/>
      <c r="N181" s="97"/>
      <c r="O181" s="97"/>
      <c r="P181" s="97"/>
      <c r="Q181" s="97">
        <v>399810589</v>
      </c>
      <c r="R181" s="97"/>
      <c r="S181" s="97" t="s">
        <v>349</v>
      </c>
      <c r="T181" s="95">
        <v>1967.19</v>
      </c>
      <c r="U181" s="83">
        <v>43936</v>
      </c>
      <c r="V181" s="83">
        <v>43936</v>
      </c>
      <c r="W181" s="43">
        <v>0</v>
      </c>
    </row>
    <row r="182" spans="1:23" s="20" customFormat="1" ht="135" customHeight="1">
      <c r="A182" s="97" t="s">
        <v>651</v>
      </c>
      <c r="B182" s="97">
        <v>80204250585</v>
      </c>
      <c r="C182" s="97" t="s">
        <v>228</v>
      </c>
      <c r="D182" s="97" t="s">
        <v>660</v>
      </c>
      <c r="E182" s="34" t="s">
        <v>48</v>
      </c>
      <c r="F182" s="97"/>
      <c r="G182" s="97"/>
      <c r="H182" s="97"/>
      <c r="I182" s="97"/>
      <c r="J182" s="97"/>
      <c r="K182" s="97"/>
      <c r="L182" s="97"/>
      <c r="M182" s="97"/>
      <c r="N182" s="97"/>
      <c r="O182" s="97"/>
      <c r="P182" s="97"/>
      <c r="Q182" s="97">
        <v>97103880585</v>
      </c>
      <c r="R182" s="97"/>
      <c r="S182" s="97" t="s">
        <v>661</v>
      </c>
      <c r="T182" s="95">
        <v>19420</v>
      </c>
      <c r="U182" s="83">
        <v>43958</v>
      </c>
      <c r="V182" s="83">
        <v>44322</v>
      </c>
      <c r="W182" s="95">
        <f>8277.4+12.2+62.05+67.82+12.2+76.77+6.1+36.59</f>
        <v>8551.130000000001</v>
      </c>
    </row>
    <row r="183" spans="1:23" s="20" customFormat="1" ht="135" customHeight="1">
      <c r="A183" s="97" t="s">
        <v>652</v>
      </c>
      <c r="B183" s="97">
        <v>80204250585</v>
      </c>
      <c r="C183" s="97" t="s">
        <v>228</v>
      </c>
      <c r="D183" s="97" t="s">
        <v>662</v>
      </c>
      <c r="E183" s="34" t="s">
        <v>51</v>
      </c>
      <c r="F183" s="97"/>
      <c r="G183" s="97"/>
      <c r="H183" s="97"/>
      <c r="I183" s="97"/>
      <c r="J183" s="97">
        <v>1788080156</v>
      </c>
      <c r="K183" s="97"/>
      <c r="L183" s="97" t="s">
        <v>663</v>
      </c>
      <c r="M183" s="97"/>
      <c r="N183" s="97"/>
      <c r="O183" s="97"/>
      <c r="P183" s="97"/>
      <c r="Q183" s="97">
        <v>1788080156</v>
      </c>
      <c r="R183" s="97"/>
      <c r="S183" s="97" t="s">
        <v>259</v>
      </c>
      <c r="T183" s="95">
        <v>14039.4</v>
      </c>
      <c r="U183" s="83">
        <v>43952</v>
      </c>
      <c r="V183" s="83">
        <v>45777</v>
      </c>
      <c r="W183" s="95">
        <f>701.97+701.97+701.97+701.97+701.97+701.97</f>
        <v>4211.8200000000006</v>
      </c>
    </row>
    <row r="184" spans="1:23" s="20" customFormat="1" ht="60" customHeight="1">
      <c r="A184" s="97" t="s">
        <v>653</v>
      </c>
      <c r="B184" s="97">
        <v>80204250585</v>
      </c>
      <c r="C184" s="97" t="s">
        <v>228</v>
      </c>
      <c r="D184" s="97" t="s">
        <v>664</v>
      </c>
      <c r="E184" s="34" t="s">
        <v>48</v>
      </c>
      <c r="F184" s="97"/>
      <c r="G184" s="97"/>
      <c r="H184" s="97"/>
      <c r="I184" s="97"/>
      <c r="J184" s="97"/>
      <c r="K184" s="97"/>
      <c r="L184" s="97"/>
      <c r="M184" s="97"/>
      <c r="N184" s="97"/>
      <c r="O184" s="97"/>
      <c r="P184" s="97"/>
      <c r="Q184" s="97">
        <v>10169951000</v>
      </c>
      <c r="R184" s="97"/>
      <c r="S184" s="97" t="s">
        <v>665</v>
      </c>
      <c r="T184" s="95">
        <v>172155.93</v>
      </c>
      <c r="U184" s="83">
        <v>43922</v>
      </c>
      <c r="V184" s="83">
        <v>44165</v>
      </c>
      <c r="W184" s="95">
        <f>4507.38+20705.68+20909.68+21304.08</f>
        <v>67426.820000000007</v>
      </c>
    </row>
    <row r="185" spans="1:23" s="20" customFormat="1" ht="90" customHeight="1">
      <c r="A185" s="97" t="s">
        <v>655</v>
      </c>
      <c r="B185" s="97">
        <v>80204250585</v>
      </c>
      <c r="C185" s="97" t="s">
        <v>228</v>
      </c>
      <c r="D185" s="97" t="s">
        <v>667</v>
      </c>
      <c r="E185" s="34" t="s">
        <v>48</v>
      </c>
      <c r="F185" s="97"/>
      <c r="G185" s="97"/>
      <c r="H185" s="97"/>
      <c r="I185" s="97"/>
      <c r="J185" s="97"/>
      <c r="K185" s="97"/>
      <c r="L185" s="97"/>
      <c r="M185" s="97"/>
      <c r="N185" s="97"/>
      <c r="O185" s="97"/>
      <c r="P185" s="97"/>
      <c r="Q185" s="97">
        <v>5850080630</v>
      </c>
      <c r="R185" s="97"/>
      <c r="S185" s="97" t="s">
        <v>668</v>
      </c>
      <c r="T185" s="95">
        <v>19785.22</v>
      </c>
      <c r="U185" s="83">
        <v>43978</v>
      </c>
      <c r="V185" s="83">
        <v>44006</v>
      </c>
      <c r="W185" s="95">
        <v>0</v>
      </c>
    </row>
    <row r="186" spans="1:23" s="20" customFormat="1" ht="105" customHeight="1">
      <c r="A186" s="97" t="s">
        <v>656</v>
      </c>
      <c r="B186" s="97">
        <v>80204250585</v>
      </c>
      <c r="C186" s="97" t="s">
        <v>228</v>
      </c>
      <c r="D186" s="97" t="s">
        <v>669</v>
      </c>
      <c r="E186" s="34" t="s">
        <v>51</v>
      </c>
      <c r="F186" s="97"/>
      <c r="G186" s="97"/>
      <c r="H186" s="97"/>
      <c r="I186" s="97"/>
      <c r="J186" s="97"/>
      <c r="K186" s="97"/>
      <c r="L186" s="97"/>
      <c r="M186" s="97"/>
      <c r="N186" s="97"/>
      <c r="O186" s="97"/>
      <c r="P186" s="97"/>
      <c r="Q186" s="97">
        <v>6655971007</v>
      </c>
      <c r="R186" s="97"/>
      <c r="S186" s="97" t="s">
        <v>469</v>
      </c>
      <c r="T186" s="95">
        <v>670000</v>
      </c>
      <c r="U186" s="83">
        <v>43952</v>
      </c>
      <c r="V186" s="83">
        <v>44316</v>
      </c>
      <c r="W186" s="95">
        <f>2598.95+20081.57+3041.65+23265.46+3555.98+38950.3+38712.26+3328.43+3260.8+34691.79+29038.8+2840.16+43765.69+2973.34+49423.4+2848.34+33609.11+3375.56+40601.05+3385.67+3024.77+43635.67+3260.96+42663.78</f>
        <v>475933.49</v>
      </c>
    </row>
    <row r="187" spans="1:23" s="20" customFormat="1" ht="45" customHeight="1">
      <c r="A187" s="97" t="s">
        <v>654</v>
      </c>
      <c r="B187" s="97">
        <v>80204250585</v>
      </c>
      <c r="C187" s="97" t="s">
        <v>228</v>
      </c>
      <c r="D187" s="97" t="s">
        <v>666</v>
      </c>
      <c r="E187" s="34" t="s">
        <v>48</v>
      </c>
      <c r="F187" s="97"/>
      <c r="G187" s="97"/>
      <c r="H187" s="97"/>
      <c r="I187" s="97"/>
      <c r="J187" s="97"/>
      <c r="K187" s="97"/>
      <c r="L187" s="97"/>
      <c r="M187" s="97"/>
      <c r="N187" s="97"/>
      <c r="O187" s="97"/>
      <c r="P187" s="97"/>
      <c r="Q187" s="97"/>
      <c r="R187" s="97"/>
      <c r="S187" s="97" t="s">
        <v>670</v>
      </c>
      <c r="T187" s="95">
        <v>18639</v>
      </c>
      <c r="U187" s="83">
        <v>43990</v>
      </c>
      <c r="V187" s="83">
        <v>44355</v>
      </c>
      <c r="W187" s="95">
        <v>0</v>
      </c>
    </row>
    <row r="188" spans="1:23" s="20" customFormat="1" ht="165" customHeight="1">
      <c r="A188" s="97" t="s">
        <v>657</v>
      </c>
      <c r="B188" s="97">
        <v>80204250585</v>
      </c>
      <c r="C188" s="97" t="s">
        <v>228</v>
      </c>
      <c r="D188" s="97" t="s">
        <v>914</v>
      </c>
      <c r="E188" s="34" t="s">
        <v>48</v>
      </c>
      <c r="F188" s="97"/>
      <c r="G188" s="97"/>
      <c r="H188" s="97"/>
      <c r="I188" s="97"/>
      <c r="J188" s="97" t="s">
        <v>702</v>
      </c>
      <c r="K188" s="97"/>
      <c r="L188" s="97" t="s">
        <v>701</v>
      </c>
      <c r="M188" s="97"/>
      <c r="N188" s="97"/>
      <c r="O188" s="97"/>
      <c r="P188" s="97"/>
      <c r="Q188" s="97">
        <v>3641991009</v>
      </c>
      <c r="R188" s="97"/>
      <c r="S188" s="97" t="s">
        <v>671</v>
      </c>
      <c r="T188" s="95">
        <v>18693.29</v>
      </c>
      <c r="U188" s="83">
        <v>43944</v>
      </c>
      <c r="V188" s="83">
        <v>43951</v>
      </c>
      <c r="W188" s="43">
        <f>12260.65+3065.07</f>
        <v>15325.72</v>
      </c>
    </row>
    <row r="189" spans="1:23" s="20" customFormat="1" ht="60" customHeight="1">
      <c r="A189" s="20" t="s">
        <v>672</v>
      </c>
      <c r="B189" s="49">
        <v>80204250585</v>
      </c>
      <c r="C189" s="34" t="s">
        <v>83</v>
      </c>
      <c r="D189" s="35" t="s">
        <v>673</v>
      </c>
      <c r="E189" s="34" t="s">
        <v>39</v>
      </c>
      <c r="F189" s="35"/>
      <c r="J189" s="53" t="s">
        <v>674</v>
      </c>
      <c r="L189" s="35" t="s">
        <v>675</v>
      </c>
      <c r="Q189" s="53" t="s">
        <v>674</v>
      </c>
      <c r="S189" s="97" t="s">
        <v>675</v>
      </c>
      <c r="T189" s="43">
        <v>720000</v>
      </c>
      <c r="U189" s="83">
        <v>43839</v>
      </c>
      <c r="V189" s="83">
        <v>44196</v>
      </c>
      <c r="W189" s="43">
        <f>437000+12000+12000+12000</f>
        <v>473000</v>
      </c>
    </row>
    <row r="190" spans="1:23" s="20" customFormat="1" ht="120" customHeight="1">
      <c r="A190" s="49" t="s">
        <v>676</v>
      </c>
      <c r="B190" s="49">
        <v>80204250585</v>
      </c>
      <c r="C190" s="34" t="s">
        <v>83</v>
      </c>
      <c r="D190" s="34" t="s">
        <v>677</v>
      </c>
      <c r="E190" s="34" t="s">
        <v>43</v>
      </c>
      <c r="F190" s="49"/>
      <c r="G190" s="49"/>
      <c r="H190" s="49"/>
      <c r="I190" s="49"/>
      <c r="J190" s="46"/>
      <c r="K190" s="49"/>
      <c r="L190" s="49"/>
      <c r="M190" s="49"/>
      <c r="N190" s="49"/>
      <c r="O190" s="49"/>
      <c r="P190" s="49"/>
      <c r="Q190" s="46" t="s">
        <v>796</v>
      </c>
      <c r="R190" s="63"/>
      <c r="S190" s="63" t="s">
        <v>194</v>
      </c>
      <c r="T190" s="43">
        <v>160225</v>
      </c>
      <c r="U190" s="83">
        <v>44221</v>
      </c>
      <c r="V190" s="83">
        <v>44950</v>
      </c>
      <c r="W190" s="43">
        <v>200</v>
      </c>
    </row>
    <row r="191" spans="1:23" s="20" customFormat="1" ht="60" customHeight="1">
      <c r="A191" s="49" t="s">
        <v>678</v>
      </c>
      <c r="B191" s="49">
        <v>80204250585</v>
      </c>
      <c r="C191" s="34" t="s">
        <v>83</v>
      </c>
      <c r="D191" s="34" t="s">
        <v>679</v>
      </c>
      <c r="E191" s="34" t="s">
        <v>51</v>
      </c>
      <c r="F191" s="49"/>
      <c r="G191" s="49"/>
      <c r="H191" s="49"/>
      <c r="I191" s="49"/>
      <c r="J191" s="46"/>
      <c r="K191" s="49"/>
      <c r="L191" s="49"/>
      <c r="M191" s="49"/>
      <c r="N191" s="49"/>
      <c r="O191" s="49"/>
      <c r="P191" s="49"/>
      <c r="Q191" s="46"/>
      <c r="R191" s="49"/>
      <c r="S191" s="49" t="s">
        <v>680</v>
      </c>
      <c r="T191" s="48">
        <v>3161.55</v>
      </c>
      <c r="U191" s="83">
        <v>43978</v>
      </c>
      <c r="V191" s="83">
        <v>44043</v>
      </c>
      <c r="W191" s="43">
        <v>3026.65</v>
      </c>
    </row>
    <row r="192" spans="1:23" s="20" customFormat="1" ht="409.5" customHeight="1">
      <c r="A192" s="55" t="s">
        <v>681</v>
      </c>
      <c r="B192" s="49">
        <v>80204250585</v>
      </c>
      <c r="C192" s="34" t="s">
        <v>83</v>
      </c>
      <c r="D192" s="35" t="s">
        <v>682</v>
      </c>
      <c r="E192" s="35" t="s">
        <v>38</v>
      </c>
      <c r="F192" s="35"/>
      <c r="J192" s="42" t="s">
        <v>683</v>
      </c>
      <c r="L192" s="42" t="s">
        <v>684</v>
      </c>
      <c r="Q192" s="100" t="s">
        <v>747</v>
      </c>
      <c r="S192" s="20" t="s">
        <v>737</v>
      </c>
      <c r="T192" s="48">
        <v>106608.33</v>
      </c>
      <c r="U192" s="83">
        <v>44055</v>
      </c>
      <c r="V192" s="83">
        <v>44784</v>
      </c>
      <c r="W192" s="43">
        <f>437.5+1512.5+2735+731.25+756.25+875+1650+5625+1130+960+437.5+735+437.5+630+750</f>
        <v>19402.5</v>
      </c>
    </row>
    <row r="193" spans="1:23" s="20" customFormat="1" ht="30" customHeight="1">
      <c r="A193" s="49" t="s">
        <v>686</v>
      </c>
      <c r="B193" s="49">
        <v>80204250585</v>
      </c>
      <c r="C193" s="34" t="s">
        <v>83</v>
      </c>
      <c r="D193" s="34" t="s">
        <v>687</v>
      </c>
      <c r="E193" s="34" t="s">
        <v>36</v>
      </c>
      <c r="F193" s="49"/>
      <c r="G193" s="49"/>
      <c r="H193" s="49"/>
      <c r="I193" s="49"/>
      <c r="J193" s="42" t="s">
        <v>803</v>
      </c>
      <c r="K193" s="49"/>
      <c r="L193" s="42" t="s">
        <v>802</v>
      </c>
      <c r="M193" s="49"/>
      <c r="N193" s="49"/>
      <c r="O193" s="49"/>
      <c r="P193" s="49"/>
      <c r="Q193" s="46" t="s">
        <v>128</v>
      </c>
      <c r="R193" s="49"/>
      <c r="S193" s="49" t="s">
        <v>129</v>
      </c>
      <c r="T193" s="43">
        <v>137540</v>
      </c>
      <c r="U193" s="83">
        <v>44092</v>
      </c>
      <c r="V193" s="83">
        <v>44821</v>
      </c>
      <c r="W193" s="43">
        <f>17192.5+17192.5+17192.5+17192.5</f>
        <v>68770</v>
      </c>
    </row>
    <row r="194" spans="1:23" s="20" customFormat="1" ht="345" customHeight="1">
      <c r="A194" s="49" t="s">
        <v>688</v>
      </c>
      <c r="B194" s="49">
        <v>80204250585</v>
      </c>
      <c r="C194" s="34" t="s">
        <v>83</v>
      </c>
      <c r="D194" s="34" t="s">
        <v>689</v>
      </c>
      <c r="E194" s="34" t="s">
        <v>51</v>
      </c>
      <c r="F194" s="34"/>
      <c r="G194" s="49"/>
      <c r="H194" s="34"/>
      <c r="I194" s="34"/>
      <c r="J194" s="46"/>
      <c r="K194" s="49"/>
      <c r="L194" s="49"/>
      <c r="M194" s="34" t="s">
        <v>706</v>
      </c>
      <c r="N194" s="49"/>
      <c r="O194" s="34" t="s">
        <v>704</v>
      </c>
      <c r="P194" s="34" t="s">
        <v>705</v>
      </c>
      <c r="Q194" s="46"/>
      <c r="R194" s="49"/>
      <c r="S194" s="49"/>
      <c r="T194" s="20">
        <v>7839100.7300000004</v>
      </c>
      <c r="U194" s="83">
        <v>44020</v>
      </c>
      <c r="V194" s="83">
        <v>46210</v>
      </c>
      <c r="W194" s="43">
        <f>86465.92+39513.46+1174.93+913.5+94801.63+3084.32+7271.46+1330.1+44732.2+4413.91+1330.1+44732.2+3084.33+94801.82+369.51+3084.31+94801.82+1330.09+(44732.19*2)+2726.8+94801.83+3084.32+112632.6+1330.09+97886.15+566.54+1330.09+44732.2+17192.5+97886.14+1330.09+44732.19+31272.336+908.92+97885.95+1330.09+44732.19+87155.21+1817.86+97885.95+1817.86+1330.09+44732.19+25589.41+997.09</f>
        <v>1574386.6759999997</v>
      </c>
    </row>
    <row r="195" spans="1:23" s="20" customFormat="1" ht="120" customHeight="1">
      <c r="A195" s="20" t="s">
        <v>690</v>
      </c>
      <c r="B195" s="49">
        <v>80204250585</v>
      </c>
      <c r="C195" s="34" t="s">
        <v>83</v>
      </c>
      <c r="D195" s="34" t="s">
        <v>691</v>
      </c>
      <c r="E195" s="34" t="s">
        <v>39</v>
      </c>
      <c r="F195" s="49"/>
      <c r="G195" s="49"/>
      <c r="H195" s="49"/>
      <c r="I195" s="49"/>
      <c r="J195" s="46"/>
      <c r="K195" s="49"/>
      <c r="L195" s="49"/>
      <c r="M195" s="49"/>
      <c r="N195" s="49"/>
      <c r="O195" s="49"/>
      <c r="P195" s="49"/>
      <c r="Q195" s="46"/>
      <c r="R195" s="49"/>
      <c r="S195" s="35" t="s">
        <v>722</v>
      </c>
      <c r="T195" s="43">
        <v>5000</v>
      </c>
      <c r="U195" s="83">
        <v>44075</v>
      </c>
      <c r="V195" s="83">
        <v>44408</v>
      </c>
      <c r="W195" s="43">
        <f>336.07+672.13+336.07+336.06-134.42-33.6+(336.06*2)+672.13</f>
        <v>2856.56</v>
      </c>
    </row>
    <row r="196" spans="1:23" s="20" customFormat="1" ht="120" customHeight="1">
      <c r="A196" s="20" t="s">
        <v>692</v>
      </c>
      <c r="B196" s="49">
        <v>80204250585</v>
      </c>
      <c r="C196" s="34" t="s">
        <v>83</v>
      </c>
      <c r="D196" s="34" t="s">
        <v>691</v>
      </c>
      <c r="E196" s="34" t="s">
        <v>39</v>
      </c>
      <c r="F196" s="49"/>
      <c r="G196" s="49"/>
      <c r="H196" s="49"/>
      <c r="I196" s="49"/>
      <c r="J196" s="46"/>
      <c r="K196" s="49"/>
      <c r="L196" s="49"/>
      <c r="M196" s="49"/>
      <c r="N196" s="49"/>
      <c r="O196" s="49"/>
      <c r="P196" s="49"/>
      <c r="Q196" s="46"/>
      <c r="R196" s="49"/>
      <c r="S196" s="20" t="s">
        <v>703</v>
      </c>
      <c r="T196" s="43">
        <v>39000</v>
      </c>
      <c r="U196" s="83">
        <v>44075</v>
      </c>
      <c r="V196" s="83">
        <v>44408</v>
      </c>
      <c r="W196" s="43">
        <f>(336.07*9)+(98.36*2)+(192.62*4)+(336.06*5)+(336.06*16)</f>
        <v>11049.09</v>
      </c>
    </row>
    <row r="197" spans="1:23" s="20" customFormat="1" ht="29.1" customHeight="1">
      <c r="A197" s="20" t="s">
        <v>693</v>
      </c>
      <c r="B197" s="49">
        <v>80204250585</v>
      </c>
      <c r="C197" s="34" t="s">
        <v>83</v>
      </c>
      <c r="D197" s="34" t="s">
        <v>694</v>
      </c>
      <c r="E197" s="34" t="s">
        <v>48</v>
      </c>
      <c r="F197" s="49"/>
      <c r="G197" s="49"/>
      <c r="H197" s="49"/>
      <c r="I197" s="49"/>
      <c r="J197" s="46"/>
      <c r="K197" s="49"/>
      <c r="L197" s="49"/>
      <c r="M197" s="49"/>
      <c r="N197" s="49"/>
      <c r="O197" s="49"/>
      <c r="P197" s="49"/>
      <c r="Q197" s="46" t="s">
        <v>101</v>
      </c>
      <c r="R197" s="49"/>
      <c r="S197" s="49" t="s">
        <v>700</v>
      </c>
      <c r="T197" s="43">
        <v>8593</v>
      </c>
      <c r="U197" s="83">
        <v>43922</v>
      </c>
      <c r="V197" s="83">
        <v>44286</v>
      </c>
      <c r="W197" s="43">
        <v>0</v>
      </c>
    </row>
    <row r="198" spans="1:23" s="20" customFormat="1" ht="30" customHeight="1">
      <c r="A198" s="20" t="s">
        <v>695</v>
      </c>
      <c r="B198" s="49">
        <v>80204250585</v>
      </c>
      <c r="C198" s="34" t="s">
        <v>83</v>
      </c>
      <c r="D198" s="34" t="s">
        <v>696</v>
      </c>
      <c r="E198" s="34" t="s">
        <v>48</v>
      </c>
      <c r="F198" s="49"/>
      <c r="G198" s="49"/>
      <c r="H198" s="49"/>
      <c r="I198" s="49"/>
      <c r="J198" s="46"/>
      <c r="K198" s="49"/>
      <c r="L198" s="49"/>
      <c r="M198" s="49"/>
      <c r="N198" s="49"/>
      <c r="O198" s="49"/>
      <c r="P198" s="49"/>
      <c r="Q198" s="46" t="s">
        <v>645</v>
      </c>
      <c r="R198" s="49"/>
      <c r="S198" s="35" t="s">
        <v>646</v>
      </c>
      <c r="T198" s="43">
        <v>35</v>
      </c>
      <c r="U198" s="83">
        <v>43922</v>
      </c>
      <c r="V198" s="83">
        <v>43922</v>
      </c>
      <c r="W198" s="43">
        <v>0</v>
      </c>
    </row>
    <row r="199" spans="1:23" s="20" customFormat="1" ht="240" customHeight="1">
      <c r="A199" s="49" t="s">
        <v>685</v>
      </c>
      <c r="B199" s="49">
        <v>80204250585</v>
      </c>
      <c r="C199" s="34" t="s">
        <v>83</v>
      </c>
      <c r="D199" s="34" t="s">
        <v>697</v>
      </c>
      <c r="E199" s="34" t="s">
        <v>36</v>
      </c>
      <c r="F199" s="49"/>
      <c r="G199" s="49"/>
      <c r="H199" s="49"/>
      <c r="I199" s="49"/>
      <c r="J199" s="42" t="s">
        <v>698</v>
      </c>
      <c r="K199" s="49"/>
      <c r="L199" s="35" t="s">
        <v>699</v>
      </c>
      <c r="M199" s="49"/>
      <c r="N199" s="49"/>
      <c r="O199" s="49"/>
      <c r="P199" s="49"/>
      <c r="Q199" s="54" t="s">
        <v>971</v>
      </c>
      <c r="R199" s="49"/>
      <c r="S199" s="49" t="s">
        <v>968</v>
      </c>
      <c r="T199" s="48">
        <v>2447970</v>
      </c>
      <c r="U199" s="83">
        <v>44197</v>
      </c>
      <c r="V199" s="83">
        <v>46022</v>
      </c>
      <c r="W199" s="43">
        <v>471239.75</v>
      </c>
    </row>
    <row r="200" spans="1:23" s="20" customFormat="1" ht="105" customHeight="1">
      <c r="A200" s="84" t="s">
        <v>707</v>
      </c>
      <c r="B200" s="49">
        <v>80204250585</v>
      </c>
      <c r="C200" s="34" t="s">
        <v>83</v>
      </c>
      <c r="D200" s="34" t="s">
        <v>630</v>
      </c>
      <c r="E200" s="34" t="s">
        <v>48</v>
      </c>
      <c r="F200" s="35"/>
      <c r="H200" s="49"/>
      <c r="J200" s="42" t="s">
        <v>631</v>
      </c>
      <c r="K200" s="49"/>
      <c r="L200" s="34" t="s">
        <v>632</v>
      </c>
      <c r="M200" s="49"/>
      <c r="Q200" s="42" t="s">
        <v>631</v>
      </c>
      <c r="S200" s="99" t="s">
        <v>632</v>
      </c>
      <c r="T200" s="43">
        <v>13567.5</v>
      </c>
      <c r="U200" s="83">
        <v>43770</v>
      </c>
      <c r="V200" s="83">
        <v>43951</v>
      </c>
      <c r="W200" s="43">
        <f>1110.86+2035.45</f>
        <v>3146.31</v>
      </c>
    </row>
    <row r="201" spans="1:23" s="20" customFormat="1" ht="150" customHeight="1">
      <c r="A201" s="49" t="s">
        <v>708</v>
      </c>
      <c r="B201" s="49">
        <v>80204250585</v>
      </c>
      <c r="C201" s="34" t="s">
        <v>83</v>
      </c>
      <c r="D201" s="34" t="s">
        <v>716</v>
      </c>
      <c r="E201" s="34" t="s">
        <v>48</v>
      </c>
      <c r="F201" s="49"/>
      <c r="G201" s="49"/>
      <c r="H201" s="49"/>
      <c r="I201" s="49"/>
      <c r="J201" s="46"/>
      <c r="K201" s="49"/>
      <c r="L201" s="49"/>
      <c r="M201" s="49"/>
      <c r="N201" s="49"/>
      <c r="O201" s="49"/>
      <c r="P201" s="49"/>
      <c r="Q201" s="54" t="s">
        <v>710</v>
      </c>
      <c r="R201" s="49"/>
      <c r="S201" s="49" t="s">
        <v>709</v>
      </c>
      <c r="T201" s="43">
        <v>540.98</v>
      </c>
      <c r="U201" s="83">
        <v>43972</v>
      </c>
      <c r="V201" s="83">
        <v>43972</v>
      </c>
      <c r="W201" s="43">
        <f>540.98+1803.28+901.64+3245.9+540.98</f>
        <v>7032.7800000000007</v>
      </c>
    </row>
    <row r="202" spans="1:23" s="20" customFormat="1" ht="90" customHeight="1">
      <c r="A202" s="49" t="s">
        <v>711</v>
      </c>
      <c r="B202" s="49">
        <v>80204250585</v>
      </c>
      <c r="C202" s="34" t="s">
        <v>83</v>
      </c>
      <c r="D202" s="34" t="s">
        <v>763</v>
      </c>
      <c r="E202" s="34" t="s">
        <v>39</v>
      </c>
      <c r="F202" s="49"/>
      <c r="G202" s="49"/>
      <c r="H202" s="49"/>
      <c r="I202" s="49"/>
      <c r="J202" s="46"/>
      <c r="K202" s="49"/>
      <c r="L202" s="49"/>
      <c r="M202" s="49"/>
      <c r="N202" s="49"/>
      <c r="O202" s="49"/>
      <c r="P202" s="49"/>
      <c r="Q202" s="46" t="s">
        <v>713</v>
      </c>
      <c r="R202" s="49"/>
      <c r="S202" s="49" t="s">
        <v>712</v>
      </c>
      <c r="T202" s="48">
        <v>16436.59</v>
      </c>
      <c r="U202" s="83">
        <v>43831</v>
      </c>
      <c r="V202" s="83">
        <v>44196</v>
      </c>
      <c r="W202" s="43">
        <f>5122.73+5122.73+5122.73+5122.73</f>
        <v>20490.919999999998</v>
      </c>
    </row>
    <row r="203" spans="1:23" s="20" customFormat="1" ht="90" customHeight="1">
      <c r="A203" s="84" t="s">
        <v>714</v>
      </c>
      <c r="B203" s="49">
        <v>80204250585</v>
      </c>
      <c r="C203" s="34" t="s">
        <v>83</v>
      </c>
      <c r="D203" s="34" t="s">
        <v>186</v>
      </c>
      <c r="E203" s="34" t="s">
        <v>48</v>
      </c>
      <c r="F203" s="35"/>
      <c r="H203" s="49"/>
      <c r="J203" s="42" t="s">
        <v>187</v>
      </c>
      <c r="K203" s="49"/>
      <c r="L203" s="34" t="s">
        <v>188</v>
      </c>
      <c r="M203" s="49"/>
      <c r="Q203" s="46" t="s">
        <v>187</v>
      </c>
      <c r="S203" s="63" t="s">
        <v>188</v>
      </c>
      <c r="T203" s="43">
        <v>18516.5</v>
      </c>
      <c r="U203" s="83">
        <v>43770</v>
      </c>
      <c r="V203" s="83">
        <v>43951</v>
      </c>
      <c r="W203" s="43">
        <v>3299.37</v>
      </c>
    </row>
    <row r="204" spans="1:23" s="20" customFormat="1" ht="30" customHeight="1">
      <c r="A204" s="49" t="s">
        <v>715</v>
      </c>
      <c r="B204" s="49">
        <v>80204250585</v>
      </c>
      <c r="C204" s="34" t="s">
        <v>83</v>
      </c>
      <c r="D204" s="34" t="s">
        <v>772</v>
      </c>
      <c r="E204" s="34" t="s">
        <v>48</v>
      </c>
      <c r="F204" s="49"/>
      <c r="G204" s="49"/>
      <c r="H204" s="49"/>
      <c r="I204" s="49"/>
      <c r="J204" s="46"/>
      <c r="K204" s="49"/>
      <c r="L204" s="49"/>
      <c r="M204" s="49"/>
      <c r="N204" s="49"/>
      <c r="O204" s="49"/>
      <c r="P204" s="49"/>
      <c r="Q204" s="46" t="s">
        <v>782</v>
      </c>
      <c r="S204" s="63" t="s">
        <v>783</v>
      </c>
      <c r="T204" s="43">
        <v>145</v>
      </c>
      <c r="U204" s="83">
        <v>43252</v>
      </c>
      <c r="V204" s="83">
        <v>44926</v>
      </c>
      <c r="W204" s="43">
        <f>9.92+1.03+3.1+1.97+1.03+4.13+14.76+4.13+1.03+1.03+(1.03*3)+1.03+62.62+1.03+13.72</f>
        <v>123.62</v>
      </c>
    </row>
    <row r="205" spans="1:23" s="20" customFormat="1" ht="105" customHeight="1">
      <c r="A205" s="20" t="s">
        <v>717</v>
      </c>
      <c r="B205" s="49">
        <v>80204250585</v>
      </c>
      <c r="C205" s="34" t="s">
        <v>83</v>
      </c>
      <c r="D205" s="35" t="s">
        <v>718</v>
      </c>
      <c r="E205" s="34" t="s">
        <v>43</v>
      </c>
      <c r="F205" s="35"/>
      <c r="J205" s="53" t="s">
        <v>719</v>
      </c>
      <c r="L205" s="35" t="s">
        <v>720</v>
      </c>
      <c r="Q205" s="46" t="s">
        <v>165</v>
      </c>
      <c r="S205" s="20" t="s">
        <v>166</v>
      </c>
      <c r="T205" s="43">
        <v>24500</v>
      </c>
      <c r="U205" s="83">
        <v>43852</v>
      </c>
      <c r="V205" s="83">
        <v>44582</v>
      </c>
      <c r="W205" s="43">
        <v>24500</v>
      </c>
    </row>
    <row r="206" spans="1:23" s="20" customFormat="1" ht="45" customHeight="1">
      <c r="A206" s="49" t="s">
        <v>721</v>
      </c>
      <c r="B206" s="49">
        <v>80204250585</v>
      </c>
      <c r="C206" s="34" t="s">
        <v>83</v>
      </c>
      <c r="D206" s="35" t="s">
        <v>890</v>
      </c>
      <c r="E206" s="34" t="s">
        <v>48</v>
      </c>
      <c r="F206" s="49"/>
      <c r="G206" s="49"/>
      <c r="H206" s="49"/>
      <c r="I206" s="49"/>
      <c r="J206" s="46"/>
      <c r="K206" s="49"/>
      <c r="L206" s="49"/>
      <c r="M206" s="49"/>
      <c r="N206" s="49"/>
      <c r="O206" s="49"/>
      <c r="P206" s="49"/>
      <c r="Q206" s="46"/>
      <c r="R206" s="49"/>
      <c r="S206" s="49" t="s">
        <v>771</v>
      </c>
      <c r="T206" s="48">
        <v>7090.32</v>
      </c>
      <c r="U206" s="83">
        <v>43647</v>
      </c>
      <c r="V206" s="83">
        <v>44316</v>
      </c>
      <c r="W206" s="43">
        <f>2518.11+162.75+3598.07+368.11+180.82+262.46+628.07+1356.89-464.26+448.52+283.24+696.59+1504.91-514.91+497.45+314.14+1134.18+1467.54+1588.81</f>
        <v>16031.49</v>
      </c>
    </row>
    <row r="207" spans="1:23" s="20" customFormat="1" ht="60" customHeight="1">
      <c r="A207" s="49" t="s">
        <v>723</v>
      </c>
      <c r="B207" s="49">
        <v>80204250585</v>
      </c>
      <c r="C207" s="34" t="s">
        <v>228</v>
      </c>
      <c r="D207" s="35" t="s">
        <v>724</v>
      </c>
      <c r="E207" s="34" t="s">
        <v>48</v>
      </c>
      <c r="F207" s="35"/>
      <c r="G207" s="35"/>
      <c r="H207" s="35"/>
      <c r="I207" s="35"/>
      <c r="J207" s="35"/>
      <c r="K207" s="35"/>
      <c r="L207" s="35"/>
      <c r="M207" s="35"/>
      <c r="N207" s="49"/>
      <c r="O207" s="49"/>
      <c r="P207" s="49"/>
      <c r="Q207" s="35">
        <v>1164670455</v>
      </c>
      <c r="R207" s="49"/>
      <c r="S207" s="35" t="s">
        <v>725</v>
      </c>
      <c r="T207" s="35">
        <v>42</v>
      </c>
      <c r="U207" s="83">
        <v>44095</v>
      </c>
      <c r="V207" s="83">
        <v>44096</v>
      </c>
      <c r="W207" s="43">
        <v>0</v>
      </c>
    </row>
    <row r="208" spans="1:23" s="20" customFormat="1" ht="60" customHeight="1">
      <c r="A208" s="49" t="s">
        <v>726</v>
      </c>
      <c r="B208" s="49">
        <v>80204250585</v>
      </c>
      <c r="C208" s="34" t="s">
        <v>228</v>
      </c>
      <c r="D208" s="35" t="s">
        <v>727</v>
      </c>
      <c r="E208" s="34" t="s">
        <v>48</v>
      </c>
      <c r="F208" s="35"/>
      <c r="G208" s="35"/>
      <c r="H208" s="35"/>
      <c r="I208" s="35"/>
      <c r="J208" s="35"/>
      <c r="K208" s="35"/>
      <c r="L208" s="35"/>
      <c r="M208" s="35"/>
      <c r="N208" s="49"/>
      <c r="O208" s="49"/>
      <c r="P208" s="49"/>
      <c r="Q208" s="35"/>
      <c r="R208" s="49"/>
      <c r="S208" s="35" t="s">
        <v>452</v>
      </c>
      <c r="T208" s="35">
        <v>671.39</v>
      </c>
      <c r="U208" s="83">
        <v>44044</v>
      </c>
      <c r="V208" s="83">
        <v>44408</v>
      </c>
      <c r="W208" s="43">
        <v>0</v>
      </c>
    </row>
    <row r="209" spans="1:23" s="20" customFormat="1" ht="105" customHeight="1">
      <c r="A209" s="49" t="s">
        <v>728</v>
      </c>
      <c r="B209" s="49">
        <v>80204250585</v>
      </c>
      <c r="C209" s="34" t="s">
        <v>228</v>
      </c>
      <c r="D209" s="35" t="s">
        <v>729</v>
      </c>
      <c r="E209" s="34" t="s">
        <v>48</v>
      </c>
      <c r="F209" s="35"/>
      <c r="G209" s="35"/>
      <c r="H209" s="35"/>
      <c r="I209" s="35"/>
      <c r="J209" s="35"/>
      <c r="K209" s="35"/>
      <c r="L209" s="35"/>
      <c r="M209" s="35"/>
      <c r="N209" s="49"/>
      <c r="O209" s="49"/>
      <c r="P209" s="49"/>
      <c r="Q209" s="35">
        <v>4552920482</v>
      </c>
      <c r="R209" s="49"/>
      <c r="S209" s="35" t="s">
        <v>730</v>
      </c>
      <c r="T209" s="35">
        <v>400</v>
      </c>
      <c r="U209" s="83">
        <v>44075</v>
      </c>
      <c r="V209" s="83">
        <v>44561</v>
      </c>
      <c r="W209" s="43">
        <v>0</v>
      </c>
    </row>
    <row r="210" spans="1:23" s="20" customFormat="1" ht="135" customHeight="1">
      <c r="A210" s="49" t="s">
        <v>731</v>
      </c>
      <c r="B210" s="49">
        <v>80204250585</v>
      </c>
      <c r="C210" s="34" t="s">
        <v>228</v>
      </c>
      <c r="D210" s="35" t="s">
        <v>732</v>
      </c>
      <c r="E210" s="34" t="s">
        <v>48</v>
      </c>
      <c r="F210" s="35"/>
      <c r="G210" s="35"/>
      <c r="H210" s="35"/>
      <c r="I210" s="35"/>
      <c r="J210" s="35"/>
      <c r="K210" s="35"/>
      <c r="L210" s="35"/>
      <c r="M210" s="35"/>
      <c r="N210" s="49"/>
      <c r="O210" s="49"/>
      <c r="P210" s="49"/>
      <c r="Q210" s="35">
        <v>1214540559</v>
      </c>
      <c r="R210" s="49"/>
      <c r="S210" s="35" t="s">
        <v>733</v>
      </c>
      <c r="T210" s="101">
        <v>1012.7</v>
      </c>
      <c r="U210" s="83">
        <v>44105</v>
      </c>
      <c r="V210" s="83">
        <v>44834</v>
      </c>
      <c r="W210" s="43">
        <v>1012.7</v>
      </c>
    </row>
    <row r="211" spans="1:23" s="20" customFormat="1" ht="75" customHeight="1">
      <c r="A211" s="49" t="s">
        <v>734</v>
      </c>
      <c r="B211" s="49">
        <v>80204250585</v>
      </c>
      <c r="C211" s="34" t="s">
        <v>228</v>
      </c>
      <c r="D211" s="35" t="s">
        <v>735</v>
      </c>
      <c r="E211" s="34" t="s">
        <v>51</v>
      </c>
      <c r="F211" s="35"/>
      <c r="G211" s="35"/>
      <c r="H211" s="35"/>
      <c r="I211" s="49"/>
      <c r="J211" s="35">
        <v>1765930589</v>
      </c>
      <c r="K211" s="35"/>
      <c r="L211" s="35" t="s">
        <v>132</v>
      </c>
      <c r="M211" s="35"/>
      <c r="N211" s="49"/>
      <c r="O211" s="49"/>
      <c r="P211" s="49"/>
      <c r="Q211" s="35">
        <v>1765930589</v>
      </c>
      <c r="R211" s="49"/>
      <c r="S211" s="35" t="s">
        <v>736</v>
      </c>
      <c r="T211" s="101">
        <v>19600</v>
      </c>
      <c r="U211" s="83">
        <v>44029</v>
      </c>
      <c r="V211" s="83">
        <v>44196</v>
      </c>
      <c r="W211" s="43">
        <f>6229.51-32.79+3806.55</f>
        <v>10003.27</v>
      </c>
    </row>
    <row r="212" spans="1:23" s="20" customFormat="1" ht="75" customHeight="1">
      <c r="A212" s="49" t="s">
        <v>738</v>
      </c>
      <c r="B212" s="49">
        <v>80204250585</v>
      </c>
      <c r="C212" s="34" t="s">
        <v>228</v>
      </c>
      <c r="D212" s="35" t="s">
        <v>739</v>
      </c>
      <c r="E212" s="34" t="s">
        <v>39</v>
      </c>
      <c r="F212" s="35"/>
      <c r="G212" s="35"/>
      <c r="H212" s="35"/>
      <c r="I212" s="49"/>
      <c r="J212" s="35">
        <v>80057930150</v>
      </c>
      <c r="K212" s="35"/>
      <c r="L212" s="35" t="s">
        <v>740</v>
      </c>
      <c r="M212" s="35"/>
      <c r="N212" s="49"/>
      <c r="O212" s="49"/>
      <c r="P212" s="49"/>
      <c r="Q212" s="35">
        <v>80057930150</v>
      </c>
      <c r="R212" s="49"/>
      <c r="S212" s="35" t="s">
        <v>741</v>
      </c>
      <c r="T212" s="101">
        <v>163000</v>
      </c>
      <c r="U212" s="83">
        <v>44048</v>
      </c>
      <c r="V212" s="83">
        <v>44620</v>
      </c>
      <c r="W212" s="43">
        <f>20114.75+4022.54</f>
        <v>24137.29</v>
      </c>
    </row>
    <row r="213" spans="1:23" s="20" customFormat="1" ht="60" customHeight="1">
      <c r="A213" s="49" t="s">
        <v>742</v>
      </c>
      <c r="B213" s="49">
        <v>80204250585</v>
      </c>
      <c r="C213" s="34" t="s">
        <v>228</v>
      </c>
      <c r="D213" s="35" t="s">
        <v>743</v>
      </c>
      <c r="E213" s="34" t="s">
        <v>48</v>
      </c>
      <c r="F213" s="49"/>
      <c r="G213" s="49"/>
      <c r="H213" s="49"/>
      <c r="I213" s="49"/>
      <c r="J213" s="46"/>
      <c r="K213" s="49"/>
      <c r="L213" s="49"/>
      <c r="M213" s="49"/>
      <c r="N213" s="49"/>
      <c r="O213" s="49"/>
      <c r="P213" s="49"/>
      <c r="Q213" s="102" t="s">
        <v>745</v>
      </c>
      <c r="R213" s="49"/>
      <c r="S213" s="35" t="s">
        <v>744</v>
      </c>
      <c r="T213" s="101">
        <v>1489.49</v>
      </c>
      <c r="U213" s="83">
        <v>44025</v>
      </c>
      <c r="V213" s="83">
        <v>44025</v>
      </c>
      <c r="W213" s="43">
        <v>0</v>
      </c>
    </row>
    <row r="214" spans="1:23" s="20" customFormat="1" ht="60" customHeight="1">
      <c r="A214" s="49" t="s">
        <v>748</v>
      </c>
      <c r="B214" s="49">
        <v>80204250585</v>
      </c>
      <c r="C214" s="34" t="s">
        <v>228</v>
      </c>
      <c r="D214" s="35" t="s">
        <v>749</v>
      </c>
      <c r="E214" s="34" t="s">
        <v>58</v>
      </c>
      <c r="F214" s="49"/>
      <c r="G214" s="49"/>
      <c r="H214" s="49"/>
      <c r="I214" s="49"/>
      <c r="J214" s="53" t="s">
        <v>389</v>
      </c>
      <c r="K214" s="49"/>
      <c r="L214" s="35" t="s">
        <v>768</v>
      </c>
      <c r="M214" s="49"/>
      <c r="N214" s="49"/>
      <c r="O214" s="49"/>
      <c r="P214" s="49"/>
      <c r="Q214" s="53" t="s">
        <v>555</v>
      </c>
      <c r="R214" s="49"/>
      <c r="S214" s="35" t="s">
        <v>144</v>
      </c>
      <c r="T214" s="101">
        <v>210000</v>
      </c>
      <c r="U214" s="83">
        <v>44197</v>
      </c>
      <c r="V214" s="83">
        <v>44926</v>
      </c>
      <c r="W214" s="43">
        <v>0</v>
      </c>
    </row>
    <row r="215" spans="1:23" s="20" customFormat="1" ht="75" customHeight="1">
      <c r="A215" s="49" t="s">
        <v>750</v>
      </c>
      <c r="B215" s="49">
        <v>80204250585</v>
      </c>
      <c r="C215" s="34" t="s">
        <v>228</v>
      </c>
      <c r="D215" s="35" t="s">
        <v>751</v>
      </c>
      <c r="E215" s="34" t="s">
        <v>48</v>
      </c>
      <c r="F215" s="49"/>
      <c r="G215" s="49"/>
      <c r="H215" s="49"/>
      <c r="I215" s="49"/>
      <c r="J215" s="46"/>
      <c r="K215" s="49"/>
      <c r="L215" s="49"/>
      <c r="M215" s="49"/>
      <c r="N215" s="49"/>
      <c r="O215" s="49"/>
      <c r="P215" s="49"/>
      <c r="Q215" s="63" t="s">
        <v>127</v>
      </c>
      <c r="R215" s="49"/>
      <c r="S215" s="49" t="s">
        <v>757</v>
      </c>
      <c r="T215" s="101">
        <v>28695.599999999999</v>
      </c>
      <c r="U215" s="83">
        <v>44098</v>
      </c>
      <c r="V215" s="83">
        <v>44643</v>
      </c>
      <c r="W215" s="43">
        <f>870+(4782.59*2)+4782.59+4782.59</f>
        <v>20000.36</v>
      </c>
    </row>
    <row r="216" spans="1:23" s="20" customFormat="1" ht="60" customHeight="1">
      <c r="A216" s="49" t="s">
        <v>752</v>
      </c>
      <c r="B216" s="49">
        <v>80204250585</v>
      </c>
      <c r="C216" s="34" t="s">
        <v>228</v>
      </c>
      <c r="D216" s="35" t="s">
        <v>753</v>
      </c>
      <c r="E216" s="34" t="s">
        <v>58</v>
      </c>
      <c r="F216" s="34" t="s">
        <v>860</v>
      </c>
      <c r="G216" s="49"/>
      <c r="H216" s="34" t="s">
        <v>859</v>
      </c>
      <c r="I216" s="35" t="s">
        <v>100</v>
      </c>
      <c r="J216" s="103"/>
      <c r="K216" s="49"/>
      <c r="L216" s="34"/>
      <c r="M216" s="34" t="s">
        <v>860</v>
      </c>
      <c r="N216" s="49"/>
      <c r="O216" s="34" t="s">
        <v>859</v>
      </c>
      <c r="P216" s="35" t="s">
        <v>100</v>
      </c>
      <c r="Q216" s="103"/>
      <c r="R216" s="49"/>
      <c r="S216" s="49"/>
      <c r="T216" s="101">
        <v>159695</v>
      </c>
      <c r="U216" s="83">
        <v>44223</v>
      </c>
      <c r="V216" s="83">
        <v>45317</v>
      </c>
      <c r="W216" s="43">
        <f>66486.62+33900.85+4893.36+2495.08+4893.36+2495.31+4893.36+2495.31+4893.36</f>
        <v>127446.61</v>
      </c>
    </row>
    <row r="217" spans="1:23" s="20" customFormat="1" ht="60" customHeight="1">
      <c r="A217" s="49" t="s">
        <v>754</v>
      </c>
      <c r="B217" s="49">
        <v>80204250585</v>
      </c>
      <c r="C217" s="34" t="s">
        <v>228</v>
      </c>
      <c r="D217" s="35" t="s">
        <v>755</v>
      </c>
      <c r="E217" s="34" t="s">
        <v>48</v>
      </c>
      <c r="F217" s="49"/>
      <c r="G217" s="49"/>
      <c r="H217" s="49"/>
      <c r="I217" s="49"/>
      <c r="J217" s="46"/>
      <c r="K217" s="49"/>
      <c r="L217" s="49"/>
      <c r="M217" s="49"/>
      <c r="N217" s="49"/>
      <c r="O217" s="49"/>
      <c r="P217" s="49"/>
      <c r="Q217" s="63" t="s">
        <v>327</v>
      </c>
      <c r="R217" s="49"/>
      <c r="S217" s="49" t="s">
        <v>756</v>
      </c>
      <c r="T217" s="101">
        <v>1500</v>
      </c>
      <c r="U217" s="83">
        <v>44103</v>
      </c>
      <c r="V217" s="83">
        <v>44164</v>
      </c>
      <c r="W217" s="43">
        <v>0</v>
      </c>
    </row>
    <row r="218" spans="1:23" s="20" customFormat="1" ht="165" customHeight="1">
      <c r="A218" s="49" t="s">
        <v>758</v>
      </c>
      <c r="B218" s="49">
        <v>80204250585</v>
      </c>
      <c r="C218" s="34" t="s">
        <v>228</v>
      </c>
      <c r="D218" s="35" t="s">
        <v>767</v>
      </c>
      <c r="E218" s="34" t="s">
        <v>51</v>
      </c>
      <c r="F218" s="49"/>
      <c r="G218" s="49"/>
      <c r="H218" s="49"/>
      <c r="I218" s="49"/>
      <c r="J218" s="46"/>
      <c r="K218" s="49"/>
      <c r="L218" s="49"/>
      <c r="M218" s="49"/>
      <c r="N218" s="49"/>
      <c r="O218" s="49"/>
      <c r="P218" s="49"/>
      <c r="Q218" s="104">
        <v>3269680967</v>
      </c>
      <c r="R218" s="49"/>
      <c r="S218" s="49" t="s">
        <v>759</v>
      </c>
      <c r="T218" s="101">
        <v>270000</v>
      </c>
      <c r="U218" s="83">
        <v>44197</v>
      </c>
      <c r="V218" s="83">
        <v>45291</v>
      </c>
      <c r="W218" s="43">
        <f>5840.54+3715.98-249.17+7899.51+4032.07+6490.95+5632.4+3234.86+10223.74+13923.17+2873.96+140030.52+2994.59-1139.34-94.75+3584.81+15910.77+9250.73+1766.68-264.91-14.22+11899.93+3826.33-7.26+3089.68+18365.23+19750.47+3455.27+33.87+8165.8+18411.5+4094.54+16856.7</f>
        <v>343584.9499999999</v>
      </c>
    </row>
    <row r="219" spans="1:23" s="20" customFormat="1" ht="75" customHeight="1">
      <c r="A219" s="49" t="s">
        <v>761</v>
      </c>
      <c r="B219" s="49">
        <v>80204250585</v>
      </c>
      <c r="C219" s="34" t="s">
        <v>228</v>
      </c>
      <c r="D219" s="35" t="s">
        <v>762</v>
      </c>
      <c r="E219" s="34" t="s">
        <v>51</v>
      </c>
      <c r="F219" s="49"/>
      <c r="G219" s="49"/>
      <c r="H219" s="49"/>
      <c r="I219" s="49"/>
      <c r="J219" s="46"/>
      <c r="K219" s="49"/>
      <c r="L219" s="49"/>
      <c r="M219" s="49"/>
      <c r="N219" s="49"/>
      <c r="O219" s="49"/>
      <c r="P219" s="49"/>
      <c r="Q219" s="104" t="s">
        <v>441</v>
      </c>
      <c r="R219" s="49"/>
      <c r="S219" s="49" t="s">
        <v>442</v>
      </c>
      <c r="T219" s="101">
        <v>354</v>
      </c>
      <c r="U219" s="83">
        <v>43998</v>
      </c>
      <c r="V219" s="83">
        <v>43998</v>
      </c>
      <c r="W219" s="43">
        <v>0</v>
      </c>
    </row>
    <row r="220" spans="1:23" s="20" customFormat="1" ht="105" customHeight="1">
      <c r="A220" s="49" t="s">
        <v>764</v>
      </c>
      <c r="B220" s="49">
        <v>80204250585</v>
      </c>
      <c r="C220" s="34" t="s">
        <v>228</v>
      </c>
      <c r="D220" s="35" t="s">
        <v>765</v>
      </c>
      <c r="E220" s="34" t="s">
        <v>36</v>
      </c>
      <c r="F220" s="49"/>
      <c r="G220" s="49"/>
      <c r="H220" s="49"/>
      <c r="I220" s="49"/>
      <c r="J220" s="46"/>
      <c r="K220" s="49"/>
      <c r="L220" s="49"/>
      <c r="M220" s="49"/>
      <c r="N220" s="49"/>
      <c r="O220" s="49"/>
      <c r="P220" s="49"/>
      <c r="Q220" s="49" t="s">
        <v>501</v>
      </c>
      <c r="R220" s="49"/>
      <c r="S220" s="49" t="s">
        <v>766</v>
      </c>
      <c r="T220" s="101">
        <v>566560</v>
      </c>
      <c r="U220" s="83">
        <v>43983</v>
      </c>
      <c r="V220" s="83">
        <v>45443</v>
      </c>
      <c r="W220" s="43">
        <f>111860+111860</f>
        <v>223720</v>
      </c>
    </row>
    <row r="221" spans="1:23" s="20" customFormat="1" ht="45" customHeight="1">
      <c r="A221" s="49" t="s">
        <v>769</v>
      </c>
      <c r="B221" s="49">
        <v>80204250585</v>
      </c>
      <c r="C221" s="34" t="s">
        <v>228</v>
      </c>
      <c r="D221" s="35" t="s">
        <v>770</v>
      </c>
      <c r="E221" s="34" t="s">
        <v>48</v>
      </c>
      <c r="F221" s="49"/>
      <c r="G221" s="49"/>
      <c r="H221" s="49"/>
      <c r="I221" s="49"/>
      <c r="J221" s="46"/>
      <c r="K221" s="49"/>
      <c r="L221" s="49"/>
      <c r="M221" s="49"/>
      <c r="N221" s="49"/>
      <c r="O221" s="49"/>
      <c r="P221" s="49"/>
      <c r="Q221" s="46" t="s">
        <v>152</v>
      </c>
      <c r="R221" s="49"/>
      <c r="S221" s="49" t="s">
        <v>415</v>
      </c>
      <c r="T221" s="101">
        <v>10000</v>
      </c>
      <c r="U221" s="83">
        <v>44105</v>
      </c>
      <c r="V221" s="83">
        <v>44469</v>
      </c>
      <c r="W221" s="43">
        <f>1509+3124+2756+664</f>
        <v>8053</v>
      </c>
    </row>
    <row r="222" spans="1:23" s="20" customFormat="1" ht="30" customHeight="1">
      <c r="A222" s="49" t="s">
        <v>773</v>
      </c>
      <c r="B222" s="49">
        <v>80204250585</v>
      </c>
      <c r="C222" s="34" t="s">
        <v>228</v>
      </c>
      <c r="D222" s="35" t="s">
        <v>772</v>
      </c>
      <c r="E222" s="34" t="s">
        <v>48</v>
      </c>
      <c r="F222" s="49"/>
      <c r="G222" s="49"/>
      <c r="H222" s="49"/>
      <c r="I222" s="49"/>
      <c r="J222" s="46"/>
      <c r="K222" s="49"/>
      <c r="L222" s="49"/>
      <c r="M222" s="49"/>
      <c r="N222" s="49"/>
      <c r="O222" s="49"/>
      <c r="P222" s="49"/>
      <c r="Q222" s="46" t="s">
        <v>784</v>
      </c>
      <c r="S222" s="55" t="s">
        <v>785</v>
      </c>
      <c r="T222" s="43">
        <v>1340.16</v>
      </c>
      <c r="U222" s="83">
        <v>43252</v>
      </c>
      <c r="V222" s="83">
        <v>44926</v>
      </c>
      <c r="W222" s="43">
        <f>0.98+15.98+7.86+8.85+43.77</f>
        <v>77.44</v>
      </c>
    </row>
    <row r="223" spans="1:23" s="20" customFormat="1" ht="30" customHeight="1">
      <c r="A223" s="49" t="s">
        <v>774</v>
      </c>
      <c r="B223" s="49">
        <v>80204250585</v>
      </c>
      <c r="C223" s="34" t="s">
        <v>228</v>
      </c>
      <c r="D223" s="35" t="s">
        <v>775</v>
      </c>
      <c r="E223" s="34" t="s">
        <v>48</v>
      </c>
      <c r="F223" s="49"/>
      <c r="G223" s="49"/>
      <c r="H223" s="49"/>
      <c r="I223" s="49"/>
      <c r="J223" s="46"/>
      <c r="K223" s="49"/>
      <c r="L223" s="49"/>
      <c r="M223" s="49"/>
      <c r="N223" s="49"/>
      <c r="O223" s="49"/>
      <c r="P223" s="49"/>
      <c r="Q223" s="49"/>
      <c r="R223" s="49"/>
      <c r="S223" s="49" t="s">
        <v>776</v>
      </c>
      <c r="T223" s="48">
        <v>37500</v>
      </c>
      <c r="U223" s="83">
        <v>43831</v>
      </c>
      <c r="V223" s="83">
        <v>44926</v>
      </c>
      <c r="W223" s="43">
        <f>715.2+333.37+447.18+355.61+413.44+620.94+483.16+323+353.53+429.23+557.22-39.76+586.64-21.26+641.66+353.51+507.68+194.46+890.21+728.27+698.33-4.9+546.89</f>
        <v>10113.61</v>
      </c>
    </row>
    <row r="224" spans="1:23" s="20" customFormat="1" ht="90" customHeight="1">
      <c r="A224" s="55" t="s">
        <v>778</v>
      </c>
      <c r="B224" s="49">
        <v>80204250585</v>
      </c>
      <c r="C224" s="34" t="s">
        <v>83</v>
      </c>
      <c r="D224" s="35" t="s">
        <v>779</v>
      </c>
      <c r="E224" s="34" t="s">
        <v>39</v>
      </c>
      <c r="F224" s="35"/>
      <c r="J224" s="42" t="s">
        <v>780</v>
      </c>
      <c r="L224" s="42" t="s">
        <v>781</v>
      </c>
      <c r="Q224" s="64" t="s">
        <v>86</v>
      </c>
      <c r="S224" s="20" t="s">
        <v>87</v>
      </c>
      <c r="T224" s="48">
        <v>147976.85999999999</v>
      </c>
      <c r="U224" s="83">
        <v>43710</v>
      </c>
      <c r="V224" s="83">
        <v>45170</v>
      </c>
      <c r="W224" s="43">
        <f>2459.27+1038.48</f>
        <v>3497.75</v>
      </c>
    </row>
    <row r="225" spans="1:23" s="20" customFormat="1" ht="90" customHeight="1">
      <c r="A225" s="20" t="s">
        <v>786</v>
      </c>
      <c r="B225" s="49">
        <v>80204250585</v>
      </c>
      <c r="C225" s="34" t="s">
        <v>83</v>
      </c>
      <c r="D225" s="35" t="s">
        <v>787</v>
      </c>
      <c r="E225" s="34" t="s">
        <v>48</v>
      </c>
      <c r="F225" s="35"/>
      <c r="J225" s="53" t="s">
        <v>788</v>
      </c>
      <c r="L225" s="35" t="s">
        <v>789</v>
      </c>
      <c r="Q225" s="53" t="s">
        <v>788</v>
      </c>
      <c r="S225" s="55" t="s">
        <v>789</v>
      </c>
      <c r="T225" s="43">
        <v>36000</v>
      </c>
      <c r="U225" s="83"/>
      <c r="V225" s="83"/>
      <c r="W225" s="43">
        <v>0</v>
      </c>
    </row>
    <row r="226" spans="1:23" s="20" customFormat="1" ht="120" customHeight="1">
      <c r="A226" s="49" t="s">
        <v>792</v>
      </c>
      <c r="B226" s="49">
        <v>80204250585</v>
      </c>
      <c r="C226" s="34" t="s">
        <v>83</v>
      </c>
      <c r="D226" s="34" t="s">
        <v>504</v>
      </c>
      <c r="E226" s="34" t="s">
        <v>43</v>
      </c>
      <c r="F226" s="49"/>
      <c r="G226" s="49"/>
      <c r="H226" s="49"/>
      <c r="I226" s="49"/>
      <c r="J226" s="42" t="s">
        <v>793</v>
      </c>
      <c r="K226" s="49"/>
      <c r="L226" s="34" t="s">
        <v>794</v>
      </c>
      <c r="M226" s="49"/>
      <c r="N226" s="49"/>
      <c r="O226" s="49"/>
      <c r="P226" s="49"/>
      <c r="Q226" s="46" t="s">
        <v>507</v>
      </c>
      <c r="R226" s="49"/>
      <c r="S226" s="49" t="s">
        <v>795</v>
      </c>
      <c r="T226" s="43">
        <v>120200</v>
      </c>
      <c r="U226" s="83">
        <v>44287</v>
      </c>
      <c r="V226" s="83">
        <v>45382</v>
      </c>
      <c r="W226" s="43">
        <f>367.86+483.27+180.32</f>
        <v>1031.45</v>
      </c>
    </row>
    <row r="227" spans="1:23" s="20" customFormat="1" ht="120" customHeight="1">
      <c r="A227" s="49" t="s">
        <v>797</v>
      </c>
      <c r="B227" s="49">
        <v>80204250585</v>
      </c>
      <c r="C227" s="34" t="s">
        <v>83</v>
      </c>
      <c r="D227" s="34" t="s">
        <v>798</v>
      </c>
      <c r="E227" s="34" t="s">
        <v>48</v>
      </c>
      <c r="F227" s="49"/>
      <c r="G227" s="49"/>
      <c r="H227" s="49"/>
      <c r="I227" s="49"/>
      <c r="J227" s="46" t="s">
        <v>187</v>
      </c>
      <c r="K227" s="49"/>
      <c r="L227" s="49" t="s">
        <v>236</v>
      </c>
      <c r="M227" s="49"/>
      <c r="N227" s="49"/>
      <c r="O227" s="49"/>
      <c r="P227" s="49"/>
      <c r="Q227" s="46" t="s">
        <v>187</v>
      </c>
      <c r="R227" s="49"/>
      <c r="S227" s="49" t="s">
        <v>236</v>
      </c>
      <c r="T227" s="43">
        <v>9975</v>
      </c>
      <c r="U227" s="83">
        <v>44136</v>
      </c>
      <c r="V227" s="83">
        <v>44316</v>
      </c>
      <c r="W227" s="43">
        <f>2977.5+2977.5</f>
        <v>5955</v>
      </c>
    </row>
    <row r="228" spans="1:23" s="20" customFormat="1" ht="105" customHeight="1">
      <c r="A228" s="49" t="s">
        <v>799</v>
      </c>
      <c r="B228" s="49">
        <v>80204250585</v>
      </c>
      <c r="C228" s="34" t="s">
        <v>83</v>
      </c>
      <c r="D228" s="34" t="s">
        <v>800</v>
      </c>
      <c r="E228" s="34" t="s">
        <v>48</v>
      </c>
      <c r="F228" s="49"/>
      <c r="G228" s="49"/>
      <c r="H228" s="49"/>
      <c r="I228" s="49"/>
      <c r="J228" s="46" t="s">
        <v>631</v>
      </c>
      <c r="K228" s="49"/>
      <c r="L228" s="42" t="s">
        <v>801</v>
      </c>
      <c r="M228" s="49"/>
      <c r="N228" s="49"/>
      <c r="O228" s="49"/>
      <c r="P228" s="49"/>
      <c r="Q228" s="46" t="s">
        <v>631</v>
      </c>
      <c r="R228" s="49"/>
      <c r="S228" s="49" t="s">
        <v>801</v>
      </c>
      <c r="T228" s="43">
        <v>10980</v>
      </c>
      <c r="U228" s="83">
        <v>44136</v>
      </c>
      <c r="V228" s="83">
        <v>44316</v>
      </c>
      <c r="W228" s="43">
        <v>0</v>
      </c>
    </row>
    <row r="229" spans="1:23" s="20" customFormat="1" ht="60" customHeight="1">
      <c r="A229" s="49" t="s">
        <v>804</v>
      </c>
      <c r="B229" s="49">
        <v>80204250585</v>
      </c>
      <c r="C229" s="35" t="s">
        <v>228</v>
      </c>
      <c r="D229" s="35" t="s">
        <v>805</v>
      </c>
      <c r="E229" s="34" t="s">
        <v>39</v>
      </c>
      <c r="F229" s="35"/>
      <c r="G229" s="35"/>
      <c r="H229" s="35"/>
      <c r="I229" s="35"/>
      <c r="J229" s="35"/>
      <c r="K229" s="35"/>
      <c r="L229" s="35"/>
      <c r="M229" s="35"/>
      <c r="N229" s="35"/>
      <c r="O229" s="35"/>
      <c r="P229" s="35"/>
      <c r="Q229" s="35">
        <v>453850588</v>
      </c>
      <c r="R229" s="35"/>
      <c r="S229" s="35" t="s">
        <v>382</v>
      </c>
      <c r="T229" s="95">
        <v>16230</v>
      </c>
      <c r="U229" s="83">
        <v>44197</v>
      </c>
      <c r="V229" s="83">
        <v>44561</v>
      </c>
      <c r="W229" s="43">
        <f>8115+8115</f>
        <v>16230</v>
      </c>
    </row>
    <row r="230" spans="1:23" s="20" customFormat="1" ht="120" customHeight="1">
      <c r="A230" s="49" t="s">
        <v>806</v>
      </c>
      <c r="B230" s="49">
        <v>80204250585</v>
      </c>
      <c r="C230" s="35" t="s">
        <v>228</v>
      </c>
      <c r="D230" s="35" t="s">
        <v>807</v>
      </c>
      <c r="E230" s="34" t="s">
        <v>39</v>
      </c>
      <c r="F230" s="35"/>
      <c r="G230" s="35"/>
      <c r="H230" s="35"/>
      <c r="I230" s="35"/>
      <c r="J230" s="35"/>
      <c r="K230" s="35"/>
      <c r="L230" s="35"/>
      <c r="M230" s="35"/>
      <c r="N230" s="35"/>
      <c r="O230" s="35"/>
      <c r="P230" s="35"/>
      <c r="Q230" s="35">
        <v>1603630599</v>
      </c>
      <c r="R230" s="35"/>
      <c r="S230" s="35" t="s">
        <v>808</v>
      </c>
      <c r="T230" s="95">
        <v>252962.62</v>
      </c>
      <c r="U230" s="83">
        <v>44197</v>
      </c>
      <c r="V230" s="83">
        <v>44561</v>
      </c>
      <c r="W230" s="43">
        <f>63240.66+63240.66+63240.66+63240.64</f>
        <v>252962.62</v>
      </c>
    </row>
    <row r="231" spans="1:23" s="20" customFormat="1" ht="60" customHeight="1">
      <c r="A231" s="49" t="s">
        <v>809</v>
      </c>
      <c r="B231" s="49">
        <v>80204250585</v>
      </c>
      <c r="C231" s="35" t="s">
        <v>228</v>
      </c>
      <c r="D231" s="35" t="s">
        <v>810</v>
      </c>
      <c r="E231" s="34" t="s">
        <v>39</v>
      </c>
      <c r="F231" s="35"/>
      <c r="G231" s="35"/>
      <c r="H231" s="35"/>
      <c r="I231" s="35"/>
      <c r="J231" s="35"/>
      <c r="K231" s="35"/>
      <c r="L231" s="35"/>
      <c r="M231" s="35"/>
      <c r="N231" s="35"/>
      <c r="O231" s="35"/>
      <c r="P231" s="35"/>
      <c r="Q231" s="35">
        <v>2313821007</v>
      </c>
      <c r="R231" s="35"/>
      <c r="S231" s="35" t="s">
        <v>548</v>
      </c>
      <c r="T231" s="95">
        <v>18000</v>
      </c>
      <c r="U231" s="83">
        <v>44197</v>
      </c>
      <c r="V231" s="83">
        <v>44561</v>
      </c>
      <c r="W231" s="43">
        <f>5000+875.59+(2500*2)</f>
        <v>10875.59</v>
      </c>
    </row>
    <row r="232" spans="1:23" s="20" customFormat="1" ht="60" customHeight="1">
      <c r="A232" s="49" t="s">
        <v>811</v>
      </c>
      <c r="B232" s="49">
        <v>80204250585</v>
      </c>
      <c r="C232" s="35" t="s">
        <v>228</v>
      </c>
      <c r="D232" s="35" t="s">
        <v>812</v>
      </c>
      <c r="E232" s="34" t="s">
        <v>39</v>
      </c>
      <c r="F232" s="35"/>
      <c r="G232" s="35"/>
      <c r="H232" s="35"/>
      <c r="I232" s="35"/>
      <c r="J232" s="35"/>
      <c r="K232" s="35"/>
      <c r="L232" s="35"/>
      <c r="M232" s="35"/>
      <c r="N232" s="35"/>
      <c r="O232" s="35"/>
      <c r="P232" s="35"/>
      <c r="Q232" s="35">
        <v>13211660157</v>
      </c>
      <c r="R232" s="35"/>
      <c r="S232" s="35" t="s">
        <v>376</v>
      </c>
      <c r="T232" s="95">
        <v>12000</v>
      </c>
      <c r="U232" s="83">
        <v>44197</v>
      </c>
      <c r="V232" s="83">
        <v>44561</v>
      </c>
      <c r="W232" s="43">
        <f>3000+(3000*2)+3000</f>
        <v>12000</v>
      </c>
    </row>
    <row r="233" spans="1:23" s="20" customFormat="1" ht="120" customHeight="1">
      <c r="A233" s="49" t="s">
        <v>813</v>
      </c>
      <c r="B233" s="49">
        <v>80204250585</v>
      </c>
      <c r="C233" s="35" t="s">
        <v>228</v>
      </c>
      <c r="D233" s="35" t="s">
        <v>891</v>
      </c>
      <c r="E233" s="35" t="s">
        <v>51</v>
      </c>
      <c r="F233" s="35"/>
      <c r="G233" s="35"/>
      <c r="H233" s="35"/>
      <c r="I233" s="35"/>
      <c r="J233" s="35">
        <v>488410010</v>
      </c>
      <c r="K233" s="35"/>
      <c r="L233" s="35" t="s">
        <v>814</v>
      </c>
      <c r="M233" s="35"/>
      <c r="N233" s="35"/>
      <c r="O233" s="35"/>
      <c r="P233" s="35"/>
      <c r="Q233" s="35">
        <v>488410010</v>
      </c>
      <c r="R233" s="35"/>
      <c r="S233" s="35" t="s">
        <v>814</v>
      </c>
      <c r="T233" s="95">
        <v>39690.720000000001</v>
      </c>
      <c r="U233" s="83">
        <v>44197</v>
      </c>
      <c r="V233" s="83">
        <v>44742</v>
      </c>
      <c r="W233" s="95">
        <v>39690.720000000001</v>
      </c>
    </row>
    <row r="234" spans="1:23" s="20" customFormat="1" ht="60" customHeight="1">
      <c r="A234" s="49" t="s">
        <v>815</v>
      </c>
      <c r="B234" s="49">
        <v>80204250585</v>
      </c>
      <c r="C234" s="35" t="s">
        <v>228</v>
      </c>
      <c r="D234" s="35" t="s">
        <v>816</v>
      </c>
      <c r="E234" s="34" t="s">
        <v>39</v>
      </c>
      <c r="F234" s="35"/>
      <c r="G234" s="35"/>
      <c r="H234" s="35"/>
      <c r="I234" s="35"/>
      <c r="J234" s="35"/>
      <c r="K234" s="35"/>
      <c r="L234" s="35"/>
      <c r="M234" s="35"/>
      <c r="N234" s="35"/>
      <c r="O234" s="35"/>
      <c r="P234" s="35"/>
      <c r="Q234" s="35">
        <v>13014760154</v>
      </c>
      <c r="R234" s="35"/>
      <c r="S234" s="35" t="s">
        <v>229</v>
      </c>
      <c r="T234" s="95">
        <v>41395.519999999997</v>
      </c>
      <c r="U234" s="83">
        <v>44197</v>
      </c>
      <c r="V234" s="83">
        <v>44926</v>
      </c>
      <c r="W234" s="43">
        <f>5174.44+5174.44+5174.44</f>
        <v>15523.32</v>
      </c>
    </row>
    <row r="235" spans="1:23" s="20" customFormat="1" ht="45" customHeight="1">
      <c r="A235" s="49" t="s">
        <v>817</v>
      </c>
      <c r="B235" s="49">
        <v>80204250585</v>
      </c>
      <c r="C235" s="35" t="s">
        <v>228</v>
      </c>
      <c r="D235" s="35" t="s">
        <v>856</v>
      </c>
      <c r="E235" s="34" t="s">
        <v>39</v>
      </c>
      <c r="F235" s="35"/>
      <c r="G235" s="35"/>
      <c r="H235" s="35"/>
      <c r="I235" s="35"/>
      <c r="J235" s="35"/>
      <c r="K235" s="35"/>
      <c r="L235" s="35"/>
      <c r="M235" s="35"/>
      <c r="N235" s="35"/>
      <c r="O235" s="35"/>
      <c r="P235" s="35"/>
      <c r="Q235" s="35">
        <v>10100001006</v>
      </c>
      <c r="R235" s="35"/>
      <c r="S235" s="35" t="s">
        <v>379</v>
      </c>
      <c r="T235" s="95">
        <v>18600</v>
      </c>
      <c r="U235" s="83">
        <v>44197</v>
      </c>
      <c r="V235" s="83">
        <v>44561</v>
      </c>
      <c r="W235" s="43">
        <f>4650+4650+4650+4650</f>
        <v>18600</v>
      </c>
    </row>
    <row r="236" spans="1:23" s="20" customFormat="1" ht="45" customHeight="1">
      <c r="A236" s="49" t="s">
        <v>818</v>
      </c>
      <c r="B236" s="49">
        <v>80204250585</v>
      </c>
      <c r="C236" s="35" t="s">
        <v>228</v>
      </c>
      <c r="D236" s="35" t="s">
        <v>855</v>
      </c>
      <c r="E236" s="34" t="s">
        <v>39</v>
      </c>
      <c r="F236" s="35"/>
      <c r="G236" s="35"/>
      <c r="H236" s="35"/>
      <c r="I236" s="35"/>
      <c r="J236" s="35"/>
      <c r="K236" s="35"/>
      <c r="L236" s="35"/>
      <c r="M236" s="35"/>
      <c r="N236" s="35"/>
      <c r="O236" s="35"/>
      <c r="P236" s="35"/>
      <c r="Q236" s="35">
        <v>10100001006</v>
      </c>
      <c r="R236" s="35"/>
      <c r="S236" s="35" t="s">
        <v>379</v>
      </c>
      <c r="T236" s="95">
        <v>13400</v>
      </c>
      <c r="U236" s="83">
        <v>44197</v>
      </c>
      <c r="V236" s="83">
        <v>44561</v>
      </c>
      <c r="W236" s="43">
        <f>3350+3350+3350+3350</f>
        <v>13400</v>
      </c>
    </row>
    <row r="237" spans="1:23" s="20" customFormat="1" ht="45" customHeight="1">
      <c r="A237" s="49" t="s">
        <v>819</v>
      </c>
      <c r="B237" s="49">
        <v>80204250585</v>
      </c>
      <c r="C237" s="35" t="s">
        <v>228</v>
      </c>
      <c r="D237" s="35" t="s">
        <v>820</v>
      </c>
      <c r="E237" s="34" t="s">
        <v>39</v>
      </c>
      <c r="F237" s="35"/>
      <c r="G237" s="35"/>
      <c r="H237" s="35"/>
      <c r="I237" s="35"/>
      <c r="J237" s="35"/>
      <c r="K237" s="35"/>
      <c r="L237" s="35"/>
      <c r="M237" s="35"/>
      <c r="N237" s="35"/>
      <c r="O237" s="35"/>
      <c r="P237" s="35"/>
      <c r="Q237" s="35">
        <v>391130580</v>
      </c>
      <c r="R237" s="35"/>
      <c r="S237" s="35" t="s">
        <v>383</v>
      </c>
      <c r="T237" s="95">
        <v>35870.43</v>
      </c>
      <c r="U237" s="83">
        <v>44197</v>
      </c>
      <c r="V237" s="83">
        <v>44561</v>
      </c>
      <c r="W237" s="43">
        <f>17395.22+445.18+17395.22+445.18</f>
        <v>35680.800000000003</v>
      </c>
    </row>
    <row r="238" spans="1:23" s="20" customFormat="1" ht="90" customHeight="1">
      <c r="A238" s="49" t="s">
        <v>821</v>
      </c>
      <c r="B238" s="49">
        <v>80204250585</v>
      </c>
      <c r="C238" s="35" t="s">
        <v>228</v>
      </c>
      <c r="D238" s="35" t="s">
        <v>822</v>
      </c>
      <c r="E238" s="34" t="s">
        <v>39</v>
      </c>
      <c r="F238" s="35"/>
      <c r="G238" s="35"/>
      <c r="H238" s="35"/>
      <c r="I238" s="35"/>
      <c r="J238" s="35"/>
      <c r="K238" s="35"/>
      <c r="L238" s="35"/>
      <c r="M238" s="35"/>
      <c r="N238" s="35"/>
      <c r="O238" s="35"/>
      <c r="P238" s="35"/>
      <c r="Q238" s="35">
        <v>6566820152</v>
      </c>
      <c r="R238" s="35"/>
      <c r="S238" s="35" t="s">
        <v>230</v>
      </c>
      <c r="T238" s="95">
        <v>19912.66</v>
      </c>
      <c r="U238" s="83">
        <v>44197</v>
      </c>
      <c r="V238" s="83">
        <v>44926</v>
      </c>
      <c r="W238" s="43">
        <f>534+(809.1*2)+(809.1*3)+(809.1*3)+(809.1*3)+809.1+(841.95*2)</f>
        <v>11927.1</v>
      </c>
    </row>
    <row r="239" spans="1:23" s="20" customFormat="1" ht="45" customHeight="1">
      <c r="A239" s="49" t="s">
        <v>823</v>
      </c>
      <c r="B239" s="49">
        <v>80204250585</v>
      </c>
      <c r="C239" s="35" t="s">
        <v>228</v>
      </c>
      <c r="D239" s="35" t="s">
        <v>824</v>
      </c>
      <c r="E239" s="34" t="s">
        <v>39</v>
      </c>
      <c r="F239" s="35"/>
      <c r="G239" s="35"/>
      <c r="H239" s="35"/>
      <c r="I239" s="35"/>
      <c r="J239" s="35"/>
      <c r="K239" s="35"/>
      <c r="L239" s="35"/>
      <c r="M239" s="35"/>
      <c r="N239" s="35"/>
      <c r="O239" s="35"/>
      <c r="P239" s="35"/>
      <c r="Q239" s="102" t="s">
        <v>1069</v>
      </c>
      <c r="R239" s="35"/>
      <c r="S239" s="35" t="s">
        <v>637</v>
      </c>
      <c r="T239" s="95">
        <v>319332</v>
      </c>
      <c r="U239" s="83">
        <v>44197</v>
      </c>
      <c r="V239" s="83">
        <v>44561</v>
      </c>
      <c r="W239" s="43">
        <f>42033+37800+75600+84066+37800+42033</f>
        <v>319332</v>
      </c>
    </row>
    <row r="240" spans="1:23" s="20" customFormat="1" ht="45" customHeight="1">
      <c r="A240" s="49" t="s">
        <v>825</v>
      </c>
      <c r="B240" s="49">
        <v>80204250585</v>
      </c>
      <c r="C240" s="35" t="s">
        <v>228</v>
      </c>
      <c r="D240" s="35" t="s">
        <v>826</v>
      </c>
      <c r="E240" s="34" t="s">
        <v>39</v>
      </c>
      <c r="F240" s="35"/>
      <c r="G240" s="35"/>
      <c r="H240" s="35"/>
      <c r="I240" s="35"/>
      <c r="J240" s="35"/>
      <c r="K240" s="35"/>
      <c r="L240" s="35"/>
      <c r="M240" s="35"/>
      <c r="N240" s="35"/>
      <c r="O240" s="35"/>
      <c r="P240" s="35"/>
      <c r="Q240" s="35">
        <v>7201450587</v>
      </c>
      <c r="R240" s="35"/>
      <c r="S240" s="35" t="s">
        <v>827</v>
      </c>
      <c r="T240" s="95">
        <v>30000</v>
      </c>
      <c r="U240" s="83">
        <v>44197</v>
      </c>
      <c r="V240" s="83">
        <v>44561</v>
      </c>
      <c r="W240" s="43">
        <f>15000+15000</f>
        <v>30000</v>
      </c>
    </row>
    <row r="241" spans="1:23" s="20" customFormat="1" ht="90" customHeight="1">
      <c r="A241" s="49" t="s">
        <v>828</v>
      </c>
      <c r="B241" s="49">
        <v>80204250585</v>
      </c>
      <c r="C241" s="35" t="s">
        <v>228</v>
      </c>
      <c r="D241" s="35" t="s">
        <v>829</v>
      </c>
      <c r="E241" s="34" t="s">
        <v>38</v>
      </c>
      <c r="F241" s="35"/>
      <c r="G241" s="35"/>
      <c r="H241" s="35"/>
      <c r="I241" s="35"/>
      <c r="J241" s="35" t="s">
        <v>830</v>
      </c>
      <c r="K241" s="35"/>
      <c r="L241" s="35" t="s">
        <v>831</v>
      </c>
      <c r="M241" s="35"/>
      <c r="N241" s="35"/>
      <c r="O241" s="35"/>
      <c r="P241" s="35"/>
      <c r="Q241" s="35">
        <v>4472901000</v>
      </c>
      <c r="R241" s="35"/>
      <c r="S241" s="35" t="s">
        <v>832</v>
      </c>
      <c r="T241" s="95">
        <v>161366.31</v>
      </c>
      <c r="U241" s="83">
        <v>44197</v>
      </c>
      <c r="V241" s="83">
        <v>45657</v>
      </c>
      <c r="W241" s="43">
        <f>2375+4224.46+5212.37+5212.37</f>
        <v>17024.2</v>
      </c>
    </row>
    <row r="242" spans="1:23" s="20" customFormat="1" ht="60" customHeight="1">
      <c r="A242" s="49" t="s">
        <v>833</v>
      </c>
      <c r="B242" s="49">
        <v>80204250585</v>
      </c>
      <c r="C242" s="35" t="s">
        <v>228</v>
      </c>
      <c r="D242" s="35" t="s">
        <v>834</v>
      </c>
      <c r="E242" s="34" t="s">
        <v>39</v>
      </c>
      <c r="F242" s="35"/>
      <c r="G242" s="35"/>
      <c r="H242" s="35"/>
      <c r="I242" s="35"/>
      <c r="J242" s="35"/>
      <c r="K242" s="35"/>
      <c r="L242" s="35"/>
      <c r="M242" s="35"/>
      <c r="N242" s="35"/>
      <c r="O242" s="35"/>
      <c r="P242" s="35"/>
      <c r="Q242" s="35">
        <v>777910159</v>
      </c>
      <c r="R242" s="35"/>
      <c r="S242" s="35" t="s">
        <v>384</v>
      </c>
      <c r="T242" s="95">
        <v>65000</v>
      </c>
      <c r="U242" s="83">
        <v>44197</v>
      </c>
      <c r="V242" s="83">
        <v>44561</v>
      </c>
      <c r="W242" s="43">
        <f>16168.75+16168.75+16168.75+16493.75</f>
        <v>65000</v>
      </c>
    </row>
    <row r="243" spans="1:23" s="20" customFormat="1" ht="60" customHeight="1">
      <c r="A243" s="49" t="s">
        <v>835</v>
      </c>
      <c r="B243" s="49">
        <v>80204250585</v>
      </c>
      <c r="C243" s="35" t="s">
        <v>228</v>
      </c>
      <c r="D243" s="35" t="s">
        <v>836</v>
      </c>
      <c r="E243" s="34" t="s">
        <v>48</v>
      </c>
      <c r="F243" s="35"/>
      <c r="G243" s="35"/>
      <c r="H243" s="35"/>
      <c r="I243" s="35"/>
      <c r="J243" s="35"/>
      <c r="K243" s="35"/>
      <c r="L243" s="35"/>
      <c r="M243" s="35"/>
      <c r="N243" s="35"/>
      <c r="O243" s="35"/>
      <c r="P243" s="35"/>
      <c r="Q243" s="35"/>
      <c r="R243" s="35"/>
      <c r="S243" s="35" t="s">
        <v>366</v>
      </c>
      <c r="T243" s="95">
        <v>40500</v>
      </c>
      <c r="U243" s="83">
        <v>44197</v>
      </c>
      <c r="V243" s="83">
        <v>44561</v>
      </c>
      <c r="W243" s="43">
        <v>0</v>
      </c>
    </row>
    <row r="244" spans="1:23" s="20" customFormat="1" ht="60" customHeight="1">
      <c r="A244" s="49" t="s">
        <v>837</v>
      </c>
      <c r="B244" s="49">
        <v>80204250585</v>
      </c>
      <c r="C244" s="35" t="s">
        <v>228</v>
      </c>
      <c r="D244" s="35" t="s">
        <v>1185</v>
      </c>
      <c r="E244" s="34" t="s">
        <v>39</v>
      </c>
      <c r="F244" s="35"/>
      <c r="G244" s="35"/>
      <c r="H244" s="35"/>
      <c r="I244" s="35"/>
      <c r="J244" s="35"/>
      <c r="K244" s="35"/>
      <c r="L244" s="35"/>
      <c r="M244" s="35"/>
      <c r="N244" s="35"/>
      <c r="O244" s="35"/>
      <c r="P244" s="35"/>
      <c r="Q244" s="35"/>
      <c r="R244" s="35"/>
      <c r="S244" s="35" t="s">
        <v>362</v>
      </c>
      <c r="T244" s="95">
        <v>35400</v>
      </c>
      <c r="U244" s="83">
        <v>44197</v>
      </c>
      <c r="V244" s="83">
        <v>44926</v>
      </c>
      <c r="W244" s="43">
        <v>0</v>
      </c>
    </row>
    <row r="245" spans="1:23" s="20" customFormat="1" ht="60" customHeight="1">
      <c r="A245" s="49" t="s">
        <v>838</v>
      </c>
      <c r="B245" s="49">
        <v>80204250585</v>
      </c>
      <c r="C245" s="35" t="s">
        <v>228</v>
      </c>
      <c r="D245" s="35" t="s">
        <v>839</v>
      </c>
      <c r="E245" s="34" t="s">
        <v>48</v>
      </c>
      <c r="F245" s="35"/>
      <c r="G245" s="35"/>
      <c r="H245" s="35"/>
      <c r="I245" s="35"/>
      <c r="J245" s="35">
        <v>1765930589</v>
      </c>
      <c r="K245" s="35"/>
      <c r="L245" s="35" t="s">
        <v>736</v>
      </c>
      <c r="M245" s="35"/>
      <c r="N245" s="35"/>
      <c r="O245" s="35"/>
      <c r="P245" s="35"/>
      <c r="Q245" s="35">
        <v>1765930589</v>
      </c>
      <c r="R245" s="35"/>
      <c r="S245" s="35" t="s">
        <v>736</v>
      </c>
      <c r="T245" s="95">
        <v>8640</v>
      </c>
      <c r="U245" s="83">
        <v>44197</v>
      </c>
      <c r="V245" s="83">
        <v>44377</v>
      </c>
      <c r="W245" s="43">
        <v>0</v>
      </c>
    </row>
    <row r="246" spans="1:23" s="20" customFormat="1" ht="75" customHeight="1">
      <c r="A246" s="49" t="s">
        <v>840</v>
      </c>
      <c r="B246" s="49">
        <v>80204250585</v>
      </c>
      <c r="C246" s="35" t="s">
        <v>228</v>
      </c>
      <c r="D246" s="35" t="s">
        <v>841</v>
      </c>
      <c r="E246" s="34" t="s">
        <v>38</v>
      </c>
      <c r="F246" s="35"/>
      <c r="G246" s="35"/>
      <c r="H246" s="35"/>
      <c r="I246" s="35"/>
      <c r="J246" s="35">
        <v>11673301005</v>
      </c>
      <c r="K246" s="35"/>
      <c r="L246" s="35" t="s">
        <v>158</v>
      </c>
      <c r="M246" s="35"/>
      <c r="N246" s="35"/>
      <c r="O246" s="35"/>
      <c r="P246" s="35"/>
      <c r="Q246" s="35">
        <v>11673301005</v>
      </c>
      <c r="R246" s="35"/>
      <c r="S246" s="35" t="s">
        <v>158</v>
      </c>
      <c r="T246" s="95">
        <v>124900</v>
      </c>
      <c r="U246" s="83">
        <v>44197</v>
      </c>
      <c r="V246" s="83">
        <v>44561</v>
      </c>
      <c r="W246" s="43">
        <f>31225+31225+31225+31225</f>
        <v>124900</v>
      </c>
    </row>
    <row r="247" spans="1:23" s="20" customFormat="1" ht="60" customHeight="1">
      <c r="A247" s="49" t="s">
        <v>842</v>
      </c>
      <c r="B247" s="49">
        <v>80204250585</v>
      </c>
      <c r="C247" s="35" t="s">
        <v>228</v>
      </c>
      <c r="D247" s="35" t="s">
        <v>843</v>
      </c>
      <c r="E247" s="34" t="s">
        <v>48</v>
      </c>
      <c r="F247" s="35"/>
      <c r="G247" s="35"/>
      <c r="H247" s="35"/>
      <c r="I247" s="35"/>
      <c r="J247" s="35"/>
      <c r="K247" s="35"/>
      <c r="L247" s="35"/>
      <c r="M247" s="35"/>
      <c r="N247" s="35"/>
      <c r="O247" s="35"/>
      <c r="P247" s="35"/>
      <c r="Q247" s="35"/>
      <c r="R247" s="35"/>
      <c r="S247" s="35" t="s">
        <v>844</v>
      </c>
      <c r="T247" s="95">
        <v>11000</v>
      </c>
      <c r="U247" s="83">
        <v>44255</v>
      </c>
      <c r="V247" s="83">
        <v>45349</v>
      </c>
      <c r="W247" s="43">
        <v>0</v>
      </c>
    </row>
    <row r="248" spans="1:23" s="20" customFormat="1" ht="45" customHeight="1">
      <c r="A248" s="49" t="s">
        <v>845</v>
      </c>
      <c r="B248" s="49">
        <v>80204250585</v>
      </c>
      <c r="C248" s="35" t="s">
        <v>228</v>
      </c>
      <c r="D248" s="35" t="s">
        <v>846</v>
      </c>
      <c r="E248" s="34" t="s">
        <v>39</v>
      </c>
      <c r="F248" s="35"/>
      <c r="G248" s="35"/>
      <c r="H248" s="35"/>
      <c r="I248" s="35"/>
      <c r="J248" s="35"/>
      <c r="K248" s="35"/>
      <c r="L248" s="35"/>
      <c r="M248" s="35"/>
      <c r="N248" s="35"/>
      <c r="O248" s="35"/>
      <c r="P248" s="35"/>
      <c r="Q248" s="35">
        <v>1739090460</v>
      </c>
      <c r="R248" s="35"/>
      <c r="S248" s="35" t="s">
        <v>375</v>
      </c>
      <c r="T248" s="95">
        <v>5500</v>
      </c>
      <c r="U248" s="83">
        <v>44197</v>
      </c>
      <c r="V248" s="83">
        <v>44561</v>
      </c>
      <c r="W248" s="43">
        <f>1375+1375+1375+1375</f>
        <v>5500</v>
      </c>
    </row>
    <row r="249" spans="1:23" s="20" customFormat="1" ht="60" customHeight="1">
      <c r="A249" s="49" t="s">
        <v>847</v>
      </c>
      <c r="B249" s="49">
        <v>80204250585</v>
      </c>
      <c r="C249" s="35" t="s">
        <v>228</v>
      </c>
      <c r="D249" s="35" t="s">
        <v>848</v>
      </c>
      <c r="E249" s="34" t="s">
        <v>39</v>
      </c>
      <c r="F249" s="35"/>
      <c r="G249" s="35"/>
      <c r="H249" s="35"/>
      <c r="I249" s="35"/>
      <c r="J249" s="35"/>
      <c r="K249" s="35"/>
      <c r="L249" s="35"/>
      <c r="M249" s="35"/>
      <c r="N249" s="35"/>
      <c r="O249" s="35"/>
      <c r="P249" s="35"/>
      <c r="Q249" s="35">
        <v>10295850969</v>
      </c>
      <c r="R249" s="35"/>
      <c r="S249" s="35" t="s">
        <v>369</v>
      </c>
      <c r="T249" s="95">
        <v>17300</v>
      </c>
      <c r="U249" s="83">
        <v>44197</v>
      </c>
      <c r="V249" s="83">
        <v>44561</v>
      </c>
      <c r="W249" s="43">
        <v>0</v>
      </c>
    </row>
    <row r="250" spans="1:23" s="20" customFormat="1" ht="45" customHeight="1">
      <c r="A250" s="49" t="s">
        <v>849</v>
      </c>
      <c r="B250" s="49">
        <v>80204250585</v>
      </c>
      <c r="C250" s="35" t="s">
        <v>228</v>
      </c>
      <c r="D250" s="35" t="s">
        <v>850</v>
      </c>
      <c r="E250" s="34" t="s">
        <v>39</v>
      </c>
      <c r="F250" s="35"/>
      <c r="G250" s="35"/>
      <c r="H250" s="35"/>
      <c r="I250" s="35"/>
      <c r="J250" s="35"/>
      <c r="K250" s="35"/>
      <c r="L250" s="35"/>
      <c r="M250" s="35"/>
      <c r="N250" s="35"/>
      <c r="O250" s="35"/>
      <c r="P250" s="35"/>
      <c r="Q250" s="35">
        <v>10295850969</v>
      </c>
      <c r="R250" s="35"/>
      <c r="S250" s="35" t="s">
        <v>369</v>
      </c>
      <c r="T250" s="95">
        <v>34200</v>
      </c>
      <c r="U250" s="83">
        <v>44197</v>
      </c>
      <c r="V250" s="83">
        <v>44561</v>
      </c>
      <c r="W250" s="43">
        <v>0</v>
      </c>
    </row>
    <row r="251" spans="1:23" s="20" customFormat="1" ht="45" customHeight="1">
      <c r="A251" s="49" t="s">
        <v>851</v>
      </c>
      <c r="B251" s="49">
        <v>80204250585</v>
      </c>
      <c r="C251" s="35" t="s">
        <v>228</v>
      </c>
      <c r="D251" s="35" t="s">
        <v>852</v>
      </c>
      <c r="E251" s="34" t="s">
        <v>48</v>
      </c>
      <c r="F251" s="35"/>
      <c r="G251" s="35"/>
      <c r="H251" s="35"/>
      <c r="I251" s="35"/>
      <c r="J251" s="35"/>
      <c r="K251" s="35"/>
      <c r="L251" s="35"/>
      <c r="M251" s="35"/>
      <c r="N251" s="35"/>
      <c r="O251" s="35"/>
      <c r="P251" s="35"/>
      <c r="Q251" s="35">
        <v>10556200961</v>
      </c>
      <c r="R251" s="35"/>
      <c r="S251" s="35" t="s">
        <v>378</v>
      </c>
      <c r="T251" s="95">
        <v>39000</v>
      </c>
      <c r="U251" s="83">
        <v>44197</v>
      </c>
      <c r="V251" s="83">
        <v>44561</v>
      </c>
      <c r="W251" s="43">
        <f>(9750*2)+9750+9750</f>
        <v>39000</v>
      </c>
    </row>
    <row r="252" spans="1:23" s="20" customFormat="1" ht="45" customHeight="1">
      <c r="A252" s="49" t="s">
        <v>853</v>
      </c>
      <c r="B252" s="49">
        <v>80204250585</v>
      </c>
      <c r="C252" s="35" t="s">
        <v>228</v>
      </c>
      <c r="D252" s="35" t="s">
        <v>854</v>
      </c>
      <c r="E252" s="34" t="s">
        <v>48</v>
      </c>
      <c r="F252" s="35"/>
      <c r="G252" s="35"/>
      <c r="H252" s="35"/>
      <c r="I252" s="35"/>
      <c r="J252" s="35"/>
      <c r="K252" s="35"/>
      <c r="L252" s="35"/>
      <c r="M252" s="35"/>
      <c r="N252" s="35"/>
      <c r="O252" s="35"/>
      <c r="P252" s="35"/>
      <c r="Q252" s="35">
        <v>10556200961</v>
      </c>
      <c r="R252" s="35"/>
      <c r="S252" s="35" t="s">
        <v>378</v>
      </c>
      <c r="T252" s="95">
        <v>10600</v>
      </c>
      <c r="U252" s="83">
        <v>44197</v>
      </c>
      <c r="V252" s="83">
        <v>44561</v>
      </c>
      <c r="W252" s="43">
        <f>(2650*2)+2650+2650</f>
        <v>10600</v>
      </c>
    </row>
    <row r="253" spans="1:23" s="20" customFormat="1" ht="75" customHeight="1">
      <c r="A253" s="49" t="s">
        <v>915</v>
      </c>
      <c r="B253" s="49">
        <v>80204250585</v>
      </c>
      <c r="C253" s="35" t="s">
        <v>228</v>
      </c>
      <c r="D253" s="35" t="s">
        <v>916</v>
      </c>
      <c r="E253" s="34" t="s">
        <v>48</v>
      </c>
      <c r="F253" s="49"/>
      <c r="G253" s="49"/>
      <c r="H253" s="49"/>
      <c r="I253" s="49"/>
      <c r="J253" s="46"/>
      <c r="K253" s="49"/>
      <c r="L253" s="49"/>
      <c r="M253" s="49"/>
      <c r="N253" s="49"/>
      <c r="O253" s="49"/>
      <c r="P253" s="49"/>
      <c r="Q253" s="54" t="s">
        <v>747</v>
      </c>
      <c r="R253" s="49"/>
      <c r="S253" s="86" t="s">
        <v>737</v>
      </c>
      <c r="T253" s="48">
        <v>5000</v>
      </c>
      <c r="U253" s="83">
        <v>44165</v>
      </c>
      <c r="V253" s="83">
        <v>44195</v>
      </c>
      <c r="W253" s="43">
        <v>3000</v>
      </c>
    </row>
    <row r="254" spans="1:23" s="20" customFormat="1" ht="60" customHeight="1">
      <c r="A254" s="49" t="s">
        <v>857</v>
      </c>
      <c r="B254" s="49">
        <v>80204250585</v>
      </c>
      <c r="C254" s="35" t="s">
        <v>228</v>
      </c>
      <c r="D254" s="35" t="s">
        <v>858</v>
      </c>
      <c r="E254" s="34" t="s">
        <v>48</v>
      </c>
      <c r="F254" s="49"/>
      <c r="G254" s="49"/>
      <c r="H254" s="49"/>
      <c r="I254" s="49"/>
      <c r="J254" s="46"/>
      <c r="K254" s="49"/>
      <c r="L254" s="49"/>
      <c r="M254" s="49"/>
      <c r="N254" s="49"/>
      <c r="O254" s="49"/>
      <c r="P254" s="49"/>
      <c r="Q254" s="54" t="s">
        <v>862</v>
      </c>
      <c r="R254" s="49"/>
      <c r="S254" s="49" t="s">
        <v>861</v>
      </c>
      <c r="T254" s="95">
        <v>712</v>
      </c>
      <c r="U254" s="83">
        <v>44124</v>
      </c>
      <c r="V254" s="83">
        <v>44510</v>
      </c>
      <c r="W254" s="43">
        <v>0</v>
      </c>
    </row>
    <row r="255" spans="1:23" s="20" customFormat="1" ht="45" customHeight="1">
      <c r="A255" s="35" t="s">
        <v>863</v>
      </c>
      <c r="B255" s="35">
        <v>80204250585</v>
      </c>
      <c r="C255" s="35" t="s">
        <v>228</v>
      </c>
      <c r="D255" s="35" t="s">
        <v>864</v>
      </c>
      <c r="E255" s="34" t="s">
        <v>48</v>
      </c>
      <c r="F255" s="35"/>
      <c r="G255" s="35"/>
      <c r="H255" s="35"/>
      <c r="I255" s="35"/>
      <c r="J255" s="35"/>
      <c r="K255" s="35"/>
      <c r="L255" s="35"/>
      <c r="M255" s="35"/>
      <c r="N255" s="35"/>
      <c r="O255" s="35"/>
      <c r="P255" s="35"/>
      <c r="Q255" s="35"/>
      <c r="R255" s="35"/>
      <c r="S255" s="35" t="s">
        <v>363</v>
      </c>
      <c r="T255" s="95">
        <v>28800</v>
      </c>
      <c r="U255" s="83">
        <v>44196</v>
      </c>
      <c r="V255" s="83">
        <v>44926</v>
      </c>
      <c r="W255" s="43">
        <v>0</v>
      </c>
    </row>
    <row r="256" spans="1:23" s="20" customFormat="1" ht="105" customHeight="1">
      <c r="A256" s="35" t="s">
        <v>865</v>
      </c>
      <c r="B256" s="35">
        <v>80204250585</v>
      </c>
      <c r="C256" s="35" t="s">
        <v>228</v>
      </c>
      <c r="D256" s="35" t="s">
        <v>866</v>
      </c>
      <c r="E256" s="35" t="s">
        <v>51</v>
      </c>
      <c r="F256" s="35"/>
      <c r="G256" s="35"/>
      <c r="H256" s="35"/>
      <c r="I256" s="35"/>
      <c r="J256" s="35"/>
      <c r="K256" s="35"/>
      <c r="L256" s="35"/>
      <c r="M256" s="35"/>
      <c r="N256" s="35"/>
      <c r="O256" s="35"/>
      <c r="P256" s="35"/>
      <c r="Q256" s="35">
        <v>4472901000</v>
      </c>
      <c r="R256" s="35"/>
      <c r="S256" s="35" t="s">
        <v>832</v>
      </c>
      <c r="T256" s="95">
        <v>109013</v>
      </c>
      <c r="U256" s="83">
        <v>44139</v>
      </c>
      <c r="V256" s="83">
        <v>45964</v>
      </c>
      <c r="W256" s="20">
        <v>1009013</v>
      </c>
    </row>
    <row r="257" spans="1:23" s="20" customFormat="1" ht="105" customHeight="1">
      <c r="A257" s="35" t="s">
        <v>867</v>
      </c>
      <c r="B257" s="35">
        <v>80204250585</v>
      </c>
      <c r="C257" s="35" t="s">
        <v>228</v>
      </c>
      <c r="D257" s="35" t="s">
        <v>868</v>
      </c>
      <c r="E257" s="35" t="s">
        <v>51</v>
      </c>
      <c r="F257" s="35"/>
      <c r="G257" s="35"/>
      <c r="H257" s="35"/>
      <c r="I257" s="35"/>
      <c r="J257" s="35"/>
      <c r="K257" s="35"/>
      <c r="L257" s="35"/>
      <c r="M257" s="35"/>
      <c r="N257" s="35"/>
      <c r="O257" s="35"/>
      <c r="P257" s="35"/>
      <c r="Q257" s="35">
        <v>4472901000</v>
      </c>
      <c r="R257" s="35"/>
      <c r="S257" s="35" t="s">
        <v>832</v>
      </c>
      <c r="T257" s="95">
        <v>6975</v>
      </c>
      <c r="U257" s="83">
        <v>44137</v>
      </c>
      <c r="V257" s="83">
        <v>45964</v>
      </c>
      <c r="W257" s="20">
        <v>6975</v>
      </c>
    </row>
    <row r="258" spans="1:23" s="20" customFormat="1" ht="60" customHeight="1">
      <c r="A258" s="49" t="s">
        <v>869</v>
      </c>
      <c r="B258" s="35">
        <v>80204250585</v>
      </c>
      <c r="C258" s="35" t="s">
        <v>228</v>
      </c>
      <c r="D258" s="35" t="s">
        <v>870</v>
      </c>
      <c r="E258" s="35" t="s">
        <v>51</v>
      </c>
      <c r="F258" s="49"/>
      <c r="G258" s="49"/>
      <c r="H258" s="49"/>
      <c r="I258" s="49"/>
      <c r="J258" s="46"/>
      <c r="K258" s="49"/>
      <c r="L258" s="49"/>
      <c r="M258" s="49"/>
      <c r="N258" s="49"/>
      <c r="O258" s="49"/>
      <c r="P258" s="49"/>
      <c r="Q258" s="54" t="s">
        <v>872</v>
      </c>
      <c r="R258" s="49"/>
      <c r="S258" s="20" t="s">
        <v>871</v>
      </c>
      <c r="T258" s="95">
        <v>165926</v>
      </c>
      <c r="U258" s="83">
        <v>44151</v>
      </c>
      <c r="V258" s="83">
        <v>45976</v>
      </c>
      <c r="W258" s="43">
        <v>164466</v>
      </c>
    </row>
    <row r="259" spans="1:23" s="20" customFormat="1" ht="75" customHeight="1">
      <c r="A259" s="49" t="s">
        <v>873</v>
      </c>
      <c r="B259" s="35">
        <v>80204250585</v>
      </c>
      <c r="C259" s="35" t="s">
        <v>228</v>
      </c>
      <c r="D259" s="35" t="s">
        <v>874</v>
      </c>
      <c r="E259" s="34" t="s">
        <v>48</v>
      </c>
      <c r="F259" s="49"/>
      <c r="G259" s="49"/>
      <c r="H259" s="49"/>
      <c r="I259" s="49"/>
      <c r="J259" s="34" t="s">
        <v>960</v>
      </c>
      <c r="K259" s="49"/>
      <c r="L259" s="34" t="s">
        <v>959</v>
      </c>
      <c r="M259" s="49"/>
      <c r="N259" s="49"/>
      <c r="O259" s="49"/>
      <c r="P259" s="49"/>
      <c r="Q259" s="54" t="s">
        <v>958</v>
      </c>
      <c r="R259" s="49"/>
      <c r="S259" s="49" t="s">
        <v>957</v>
      </c>
      <c r="T259" s="48">
        <v>40925</v>
      </c>
      <c r="U259" s="83">
        <v>44253</v>
      </c>
      <c r="V259" s="83">
        <v>45565</v>
      </c>
      <c r="W259" s="43">
        <f>2714.68+2714.68+(2714.68*2)</f>
        <v>10858.72</v>
      </c>
    </row>
    <row r="260" spans="1:23" s="20" customFormat="1" ht="76.5" customHeight="1">
      <c r="A260" s="49" t="s">
        <v>876</v>
      </c>
      <c r="B260" s="35">
        <v>80204250585</v>
      </c>
      <c r="C260" s="35" t="s">
        <v>228</v>
      </c>
      <c r="D260" s="105" t="s">
        <v>908</v>
      </c>
      <c r="E260" s="34" t="s">
        <v>36</v>
      </c>
      <c r="F260" s="49"/>
      <c r="G260" s="49"/>
      <c r="H260" s="49"/>
      <c r="I260" s="49"/>
      <c r="J260" s="46"/>
      <c r="K260" s="49"/>
      <c r="L260" s="49"/>
      <c r="M260" s="34" t="s">
        <v>909</v>
      </c>
      <c r="N260" s="34"/>
      <c r="O260" s="34" t="s">
        <v>910</v>
      </c>
      <c r="P260" s="34" t="s">
        <v>911</v>
      </c>
      <c r="Q260" s="46"/>
      <c r="R260" s="49"/>
      <c r="S260" s="34"/>
      <c r="T260" s="95">
        <v>8498014.5999999996</v>
      </c>
      <c r="U260" s="83">
        <v>44136</v>
      </c>
      <c r="V260" s="83">
        <v>45961</v>
      </c>
      <c r="W260" s="43">
        <f>161786.26+69336.967+171000+167580+69336.67+169366.3+163496.26+169290+69336.67+69336.67+165206.26+167580</f>
        <v>1612652.0569999998</v>
      </c>
    </row>
    <row r="261" spans="1:23" s="20" customFormat="1" ht="120" customHeight="1">
      <c r="A261" s="49" t="s">
        <v>877</v>
      </c>
      <c r="B261" s="35">
        <v>80204250585</v>
      </c>
      <c r="C261" s="35" t="s">
        <v>228</v>
      </c>
      <c r="D261" s="105" t="s">
        <v>875</v>
      </c>
      <c r="E261" s="34" t="s">
        <v>36</v>
      </c>
      <c r="F261" s="49"/>
      <c r="G261" s="49"/>
      <c r="H261" s="49"/>
      <c r="I261" s="49"/>
      <c r="J261" s="46"/>
      <c r="K261" s="49"/>
      <c r="L261" s="49"/>
      <c r="M261" s="34" t="s">
        <v>913</v>
      </c>
      <c r="N261" s="34"/>
      <c r="O261" s="34" t="s">
        <v>912</v>
      </c>
      <c r="P261" s="34" t="s">
        <v>911</v>
      </c>
      <c r="Q261" s="46"/>
      <c r="R261" s="49"/>
      <c r="S261" s="34"/>
      <c r="T261" s="95">
        <v>8800450</v>
      </c>
      <c r="U261" s="83">
        <v>44136</v>
      </c>
      <c r="V261" s="83">
        <v>45961</v>
      </c>
      <c r="W261" s="43">
        <f>40950+11750+98700+14000+70350+40950+70350+30000+1560+84201+98700+40950+70350+72480+38592.75+98700+354530.25+18000+70350+33900+164445+98700+40950</f>
        <v>1663459</v>
      </c>
    </row>
    <row r="262" spans="1:23" s="20" customFormat="1" ht="105" customHeight="1">
      <c r="A262" s="49" t="s">
        <v>878</v>
      </c>
      <c r="B262" s="98">
        <v>80204250585</v>
      </c>
      <c r="C262" s="98" t="s">
        <v>228</v>
      </c>
      <c r="D262" s="34" t="s">
        <v>879</v>
      </c>
      <c r="E262" s="34" t="s">
        <v>48</v>
      </c>
      <c r="F262" s="49"/>
      <c r="G262" s="49"/>
      <c r="H262" s="49"/>
      <c r="I262" s="49"/>
      <c r="J262" s="46"/>
      <c r="K262" s="49"/>
      <c r="L262" s="49"/>
      <c r="M262" s="49"/>
      <c r="N262" s="49"/>
      <c r="O262" s="49"/>
      <c r="P262" s="49"/>
      <c r="Q262" s="54" t="s">
        <v>885</v>
      </c>
      <c r="R262" s="49"/>
      <c r="S262" s="49" t="s">
        <v>884</v>
      </c>
      <c r="T262" s="95">
        <v>840</v>
      </c>
      <c r="U262" s="83">
        <v>44105</v>
      </c>
      <c r="V262" s="83">
        <v>44195</v>
      </c>
      <c r="W262" s="43">
        <v>0</v>
      </c>
    </row>
    <row r="263" spans="1:23" s="20" customFormat="1" ht="60" customHeight="1">
      <c r="A263" s="49" t="s">
        <v>880</v>
      </c>
      <c r="B263" s="98">
        <v>80204250585</v>
      </c>
      <c r="C263" s="98" t="s">
        <v>228</v>
      </c>
      <c r="D263" s="34" t="s">
        <v>881</v>
      </c>
      <c r="E263" s="34" t="s">
        <v>48</v>
      </c>
      <c r="F263" s="49"/>
      <c r="G263" s="49"/>
      <c r="H263" s="49"/>
      <c r="I263" s="49"/>
      <c r="J263" s="46"/>
      <c r="K263" s="49"/>
      <c r="L263" s="49"/>
      <c r="M263" s="49"/>
      <c r="N263" s="49"/>
      <c r="O263" s="49"/>
      <c r="P263" s="49"/>
      <c r="Q263" s="54" t="s">
        <v>882</v>
      </c>
      <c r="R263" s="49"/>
      <c r="S263" s="49" t="s">
        <v>883</v>
      </c>
      <c r="T263" s="95">
        <v>1135</v>
      </c>
      <c r="U263" s="83">
        <v>44119</v>
      </c>
      <c r="V263" s="83">
        <v>45214</v>
      </c>
      <c r="W263" s="43">
        <v>1135</v>
      </c>
    </row>
    <row r="264" spans="1:23" s="20" customFormat="1" ht="90" customHeight="1">
      <c r="A264" s="49" t="s">
        <v>888</v>
      </c>
      <c r="B264" s="98">
        <v>80204250585</v>
      </c>
      <c r="C264" s="98" t="s">
        <v>228</v>
      </c>
      <c r="D264" s="34" t="s">
        <v>889</v>
      </c>
      <c r="E264" s="34" t="s">
        <v>48</v>
      </c>
      <c r="F264" s="49"/>
      <c r="G264" s="49"/>
      <c r="H264" s="49"/>
      <c r="I264" s="49"/>
      <c r="J264" s="46"/>
      <c r="K264" s="49"/>
      <c r="L264" s="49"/>
      <c r="M264" s="49"/>
      <c r="N264" s="49"/>
      <c r="O264" s="49"/>
      <c r="P264" s="49"/>
      <c r="Q264" s="46"/>
      <c r="R264" s="49"/>
      <c r="S264" s="49"/>
      <c r="T264" s="95">
        <v>6400</v>
      </c>
      <c r="U264" s="83">
        <v>44166</v>
      </c>
      <c r="V264" s="83">
        <v>44895</v>
      </c>
      <c r="W264" s="43">
        <v>0</v>
      </c>
    </row>
    <row r="265" spans="1:23" s="20" customFormat="1" ht="60" customHeight="1">
      <c r="A265" s="49" t="s">
        <v>886</v>
      </c>
      <c r="B265" s="98">
        <v>80204250585</v>
      </c>
      <c r="C265" s="98" t="s">
        <v>228</v>
      </c>
      <c r="D265" s="34" t="s">
        <v>887</v>
      </c>
      <c r="E265" s="34" t="s">
        <v>48</v>
      </c>
      <c r="F265" s="49"/>
      <c r="G265" s="49"/>
      <c r="H265" s="49"/>
      <c r="I265" s="49"/>
      <c r="J265" s="46"/>
      <c r="K265" s="49"/>
      <c r="L265" s="49"/>
      <c r="M265" s="49"/>
      <c r="N265" s="49"/>
      <c r="O265" s="49"/>
      <c r="P265" s="49"/>
      <c r="Q265" s="46"/>
      <c r="R265" s="49"/>
      <c r="S265" s="49"/>
      <c r="T265" s="95">
        <v>3840</v>
      </c>
      <c r="U265" s="83">
        <v>44166</v>
      </c>
      <c r="V265" s="83">
        <v>44895</v>
      </c>
      <c r="W265" s="43">
        <v>0</v>
      </c>
    </row>
    <row r="266" spans="1:23" s="20" customFormat="1" ht="90" customHeight="1">
      <c r="A266" s="49" t="s">
        <v>892</v>
      </c>
      <c r="B266" s="49">
        <v>80204250585</v>
      </c>
      <c r="C266" s="34" t="s">
        <v>83</v>
      </c>
      <c r="D266" s="34" t="s">
        <v>893</v>
      </c>
      <c r="E266" s="34" t="s">
        <v>48</v>
      </c>
      <c r="F266" s="49"/>
      <c r="G266" s="49"/>
      <c r="H266" s="49"/>
      <c r="I266" s="49"/>
      <c r="J266" s="42" t="s">
        <v>894</v>
      </c>
      <c r="K266" s="49"/>
      <c r="L266" s="34" t="s">
        <v>895</v>
      </c>
      <c r="M266" s="49"/>
      <c r="N266" s="49"/>
      <c r="O266" s="49"/>
      <c r="P266" s="49"/>
      <c r="Q266" s="46" t="s">
        <v>896</v>
      </c>
      <c r="R266" s="49"/>
      <c r="S266" s="49" t="s">
        <v>897</v>
      </c>
      <c r="T266" s="43">
        <v>97896</v>
      </c>
      <c r="U266" s="83">
        <v>44127</v>
      </c>
      <c r="V266" s="83">
        <v>45260</v>
      </c>
      <c r="W266" s="43">
        <f>80150+1478.82+1478.82+(1478.82*2)</f>
        <v>86065.280000000013</v>
      </c>
    </row>
    <row r="267" spans="1:23" s="20" customFormat="1" ht="60" customHeight="1">
      <c r="A267" s="49" t="s">
        <v>898</v>
      </c>
      <c r="B267" s="49">
        <v>80204250585</v>
      </c>
      <c r="C267" s="34" t="s">
        <v>83</v>
      </c>
      <c r="D267" s="34" t="s">
        <v>899</v>
      </c>
      <c r="E267" s="34" t="s">
        <v>48</v>
      </c>
      <c r="F267" s="49"/>
      <c r="G267" s="49"/>
      <c r="H267" s="49"/>
      <c r="I267" s="49"/>
      <c r="J267" s="46" t="s">
        <v>900</v>
      </c>
      <c r="K267" s="49"/>
      <c r="L267" s="49" t="s">
        <v>901</v>
      </c>
      <c r="M267" s="49"/>
      <c r="N267" s="49"/>
      <c r="O267" s="49"/>
      <c r="P267" s="49"/>
      <c r="Q267" s="46" t="s">
        <v>900</v>
      </c>
      <c r="R267" s="49"/>
      <c r="S267" s="49" t="s">
        <v>901</v>
      </c>
      <c r="T267" s="43">
        <v>6440</v>
      </c>
      <c r="U267" s="83">
        <v>44165</v>
      </c>
      <c r="V267" s="83">
        <v>44196</v>
      </c>
      <c r="W267" s="43">
        <f>3442.62+1836.07</f>
        <v>5278.69</v>
      </c>
    </row>
    <row r="268" spans="1:23" s="20" customFormat="1" ht="120" customHeight="1">
      <c r="A268" s="49" t="s">
        <v>902</v>
      </c>
      <c r="B268" s="49">
        <v>80204250585</v>
      </c>
      <c r="C268" s="49" t="s">
        <v>83</v>
      </c>
      <c r="D268" s="34" t="s">
        <v>1156</v>
      </c>
      <c r="E268" s="34" t="s">
        <v>48</v>
      </c>
      <c r="F268" s="49"/>
      <c r="G268" s="49"/>
      <c r="H268" s="49"/>
      <c r="I268" s="49"/>
      <c r="J268" s="46"/>
      <c r="K268" s="49"/>
      <c r="L268" s="99" t="s">
        <v>903</v>
      </c>
      <c r="M268" s="49"/>
      <c r="N268" s="49"/>
      <c r="O268" s="49"/>
      <c r="P268" s="49"/>
      <c r="Q268" s="46"/>
      <c r="R268" s="49"/>
      <c r="S268" s="99" t="s">
        <v>903</v>
      </c>
      <c r="T268" s="48">
        <v>35000</v>
      </c>
      <c r="U268" s="83">
        <v>44165</v>
      </c>
      <c r="V268" s="83">
        <v>44561</v>
      </c>
      <c r="W268" s="43">
        <f>1549.18+172.13+114.75+57.37</f>
        <v>1893.4299999999998</v>
      </c>
    </row>
    <row r="269" spans="1:23" s="20" customFormat="1" ht="90" customHeight="1">
      <c r="A269" s="49" t="s">
        <v>904</v>
      </c>
      <c r="B269" s="49">
        <v>80204250585</v>
      </c>
      <c r="C269" s="34" t="s">
        <v>83</v>
      </c>
      <c r="D269" s="34" t="s">
        <v>905</v>
      </c>
      <c r="E269" s="34" t="s">
        <v>48</v>
      </c>
      <c r="F269" s="49"/>
      <c r="G269" s="49"/>
      <c r="H269" s="49"/>
      <c r="I269" s="49"/>
      <c r="J269" s="46" t="s">
        <v>906</v>
      </c>
      <c r="K269" s="49"/>
      <c r="L269" s="34" t="s">
        <v>907</v>
      </c>
      <c r="M269" s="49"/>
      <c r="N269" s="49"/>
      <c r="O269" s="49"/>
      <c r="P269" s="49"/>
      <c r="Q269" s="46" t="s">
        <v>906</v>
      </c>
      <c r="R269" s="49"/>
      <c r="S269" s="34" t="s">
        <v>907</v>
      </c>
      <c r="T269" s="48">
        <v>8500</v>
      </c>
      <c r="U269" s="83">
        <v>44169</v>
      </c>
      <c r="V269" s="83">
        <v>44196</v>
      </c>
      <c r="W269" s="43">
        <v>6918.03</v>
      </c>
    </row>
    <row r="270" spans="1:23" s="20" customFormat="1" ht="75" customHeight="1">
      <c r="A270" s="35" t="s">
        <v>917</v>
      </c>
      <c r="B270" s="49">
        <v>80204250585</v>
      </c>
      <c r="C270" s="34" t="s">
        <v>83</v>
      </c>
      <c r="D270" s="35" t="s">
        <v>918</v>
      </c>
      <c r="E270" s="34" t="s">
        <v>48</v>
      </c>
      <c r="F270" s="35"/>
      <c r="G270" s="35"/>
      <c r="H270" s="35"/>
      <c r="I270" s="35"/>
      <c r="J270" s="35"/>
      <c r="K270" s="35"/>
      <c r="L270" s="35"/>
      <c r="M270" s="35"/>
      <c r="N270" s="35"/>
      <c r="O270" s="35"/>
      <c r="P270" s="35"/>
      <c r="Q270" s="34">
        <v>399810589</v>
      </c>
      <c r="R270" s="35"/>
      <c r="S270" s="35" t="s">
        <v>349</v>
      </c>
      <c r="T270" s="95">
        <v>1810.1</v>
      </c>
      <c r="U270" s="83">
        <v>44223</v>
      </c>
      <c r="V270" s="83">
        <v>44224</v>
      </c>
      <c r="W270" s="43">
        <v>1191.56</v>
      </c>
    </row>
    <row r="271" spans="1:23" s="20" customFormat="1" ht="75" customHeight="1">
      <c r="A271" s="35" t="s">
        <v>919</v>
      </c>
      <c r="B271" s="49">
        <v>80204250585</v>
      </c>
      <c r="C271" s="34" t="s">
        <v>83</v>
      </c>
      <c r="D271" s="35" t="s">
        <v>920</v>
      </c>
      <c r="E271" s="34" t="s">
        <v>48</v>
      </c>
      <c r="F271" s="35"/>
      <c r="G271" s="35"/>
      <c r="H271" s="35"/>
      <c r="I271" s="35"/>
      <c r="J271" s="35"/>
      <c r="K271" s="35"/>
      <c r="L271" s="35"/>
      <c r="M271" s="35"/>
      <c r="N271" s="35"/>
      <c r="O271" s="35"/>
      <c r="P271" s="35"/>
      <c r="Q271" s="34">
        <v>399810589</v>
      </c>
      <c r="R271" s="35"/>
      <c r="S271" s="35" t="s">
        <v>349</v>
      </c>
      <c r="T271" s="95">
        <v>1400.7</v>
      </c>
      <c r="U271" s="83">
        <v>44211</v>
      </c>
      <c r="V271" s="83">
        <v>44211</v>
      </c>
      <c r="W271" s="43">
        <v>1226.21</v>
      </c>
    </row>
    <row r="272" spans="1:23" s="20" customFormat="1" ht="60" customHeight="1">
      <c r="A272" s="35" t="s">
        <v>921</v>
      </c>
      <c r="B272" s="49">
        <v>80204250585</v>
      </c>
      <c r="C272" s="34" t="s">
        <v>83</v>
      </c>
      <c r="D272" s="35" t="s">
        <v>922</v>
      </c>
      <c r="E272" s="34" t="s">
        <v>51</v>
      </c>
      <c r="F272" s="35"/>
      <c r="G272" s="35"/>
      <c r="H272" s="35"/>
      <c r="I272" s="35"/>
      <c r="J272" s="35"/>
      <c r="K272" s="35"/>
      <c r="L272" s="35"/>
      <c r="M272" s="35"/>
      <c r="N272" s="35"/>
      <c r="O272" s="35"/>
      <c r="P272" s="35"/>
      <c r="Q272" s="34">
        <v>97103880585</v>
      </c>
      <c r="R272" s="35"/>
      <c r="S272" s="35" t="s">
        <v>661</v>
      </c>
      <c r="T272" s="95">
        <v>30000</v>
      </c>
      <c r="U272" s="83">
        <v>44274</v>
      </c>
      <c r="V272" s="83">
        <v>44985</v>
      </c>
      <c r="W272" s="43">
        <f>1280.49+8756.85+223.15+86.51+31.02+12.37+66.1+18.48</f>
        <v>10474.970000000001</v>
      </c>
    </row>
    <row r="273" spans="1:23" s="20" customFormat="1" ht="60" customHeight="1">
      <c r="A273" s="35" t="s">
        <v>923</v>
      </c>
      <c r="B273" s="49">
        <v>80204250585</v>
      </c>
      <c r="C273" s="34" t="s">
        <v>83</v>
      </c>
      <c r="D273" s="35" t="s">
        <v>924</v>
      </c>
      <c r="E273" s="34" t="s">
        <v>48</v>
      </c>
      <c r="F273" s="35"/>
      <c r="G273" s="35"/>
      <c r="H273" s="35"/>
      <c r="I273" s="35"/>
      <c r="J273" s="35"/>
      <c r="K273" s="35"/>
      <c r="L273" s="35"/>
      <c r="M273" s="35"/>
      <c r="N273" s="35"/>
      <c r="O273" s="35"/>
      <c r="P273" s="35"/>
      <c r="Q273" s="34"/>
      <c r="R273" s="35"/>
      <c r="S273" s="35" t="s">
        <v>925</v>
      </c>
      <c r="T273" s="95">
        <v>12556</v>
      </c>
      <c r="U273" s="83">
        <v>44210</v>
      </c>
      <c r="V273" s="83">
        <v>44575</v>
      </c>
      <c r="W273" s="43">
        <v>0</v>
      </c>
    </row>
    <row r="274" spans="1:23" s="20" customFormat="1" ht="75" customHeight="1">
      <c r="A274" s="35" t="s">
        <v>926</v>
      </c>
      <c r="B274" s="49">
        <v>80204250585</v>
      </c>
      <c r="C274" s="34" t="s">
        <v>83</v>
      </c>
      <c r="D274" s="35" t="s">
        <v>927</v>
      </c>
      <c r="E274" s="34" t="s">
        <v>48</v>
      </c>
      <c r="F274" s="35"/>
      <c r="G274" s="35"/>
      <c r="H274" s="35"/>
      <c r="I274" s="35"/>
      <c r="J274" s="35">
        <v>768340580</v>
      </c>
      <c r="K274" s="35"/>
      <c r="L274" s="35" t="s">
        <v>928</v>
      </c>
      <c r="M274" s="35"/>
      <c r="N274" s="35"/>
      <c r="O274" s="35"/>
      <c r="P274" s="35"/>
      <c r="Q274" s="34">
        <v>768340580</v>
      </c>
      <c r="R274" s="35"/>
      <c r="S274" s="35" t="s">
        <v>928</v>
      </c>
      <c r="T274" s="95">
        <v>10000</v>
      </c>
      <c r="U274" s="83">
        <v>44214</v>
      </c>
      <c r="V274" s="83">
        <v>44561</v>
      </c>
      <c r="W274" s="43">
        <f>301.64+601.63+306.55-31.14+301.63+216.39+72.13+132+108.19+157.37+1136.06-98.36+631.14</f>
        <v>3835.2299999999996</v>
      </c>
    </row>
    <row r="275" spans="1:23" s="20" customFormat="1" ht="45" customHeight="1">
      <c r="A275" s="35" t="s">
        <v>929</v>
      </c>
      <c r="B275" s="49">
        <v>80204250585</v>
      </c>
      <c r="C275" s="34" t="s">
        <v>83</v>
      </c>
      <c r="D275" s="35" t="s">
        <v>930</v>
      </c>
      <c r="E275" s="34" t="s">
        <v>48</v>
      </c>
      <c r="F275" s="35"/>
      <c r="G275" s="35"/>
      <c r="H275" s="35"/>
      <c r="I275" s="35"/>
      <c r="J275" s="35" t="s">
        <v>931</v>
      </c>
      <c r="K275" s="35"/>
      <c r="L275" s="35" t="s">
        <v>932</v>
      </c>
      <c r="M275" s="35"/>
      <c r="N275" s="35"/>
      <c r="O275" s="35"/>
      <c r="P275" s="35"/>
      <c r="Q275" s="34"/>
      <c r="R275" s="35"/>
      <c r="S275" s="35" t="s">
        <v>933</v>
      </c>
      <c r="T275" s="95">
        <v>5000</v>
      </c>
      <c r="U275" s="83">
        <v>44237</v>
      </c>
      <c r="V275" s="83">
        <v>44561</v>
      </c>
      <c r="W275" s="43">
        <f>409.83+475.4-16.39+459.01+672.13+229.5+213.11+49.18+110.65+135.24+209.01</f>
        <v>2946.67</v>
      </c>
    </row>
    <row r="276" spans="1:23" s="20" customFormat="1" ht="60" customHeight="1">
      <c r="A276" s="35" t="s">
        <v>935</v>
      </c>
      <c r="B276" s="49">
        <v>80204250585</v>
      </c>
      <c r="C276" s="34" t="s">
        <v>83</v>
      </c>
      <c r="D276" s="35" t="s">
        <v>936</v>
      </c>
      <c r="E276" s="34" t="s">
        <v>39</v>
      </c>
      <c r="F276" s="35"/>
      <c r="G276" s="35"/>
      <c r="H276" s="35"/>
      <c r="I276" s="35"/>
      <c r="J276" s="35">
        <v>8106710158</v>
      </c>
      <c r="K276" s="35"/>
      <c r="L276" s="35" t="s">
        <v>937</v>
      </c>
      <c r="M276" s="35"/>
      <c r="N276" s="35"/>
      <c r="O276" s="35"/>
      <c r="P276" s="35"/>
      <c r="Q276" s="34">
        <v>8106710158</v>
      </c>
      <c r="R276" s="35"/>
      <c r="S276" s="35" t="s">
        <v>938</v>
      </c>
      <c r="T276" s="95">
        <v>60000</v>
      </c>
      <c r="U276" s="83">
        <v>44286</v>
      </c>
      <c r="V276" s="83">
        <v>44651</v>
      </c>
      <c r="W276" s="43">
        <v>60000</v>
      </c>
    </row>
    <row r="277" spans="1:23" s="20" customFormat="1" ht="73.5" customHeight="1">
      <c r="A277" s="49" t="s">
        <v>939</v>
      </c>
      <c r="B277" s="49">
        <v>80204250585</v>
      </c>
      <c r="C277" s="34" t="s">
        <v>83</v>
      </c>
      <c r="D277" s="35" t="s">
        <v>998</v>
      </c>
      <c r="E277" s="34" t="s">
        <v>48</v>
      </c>
      <c r="F277" s="49"/>
      <c r="G277" s="49"/>
      <c r="H277" s="49"/>
      <c r="I277" s="49"/>
      <c r="J277" s="34" t="s">
        <v>978</v>
      </c>
      <c r="K277" s="49"/>
      <c r="L277" s="34" t="s">
        <v>977</v>
      </c>
      <c r="M277" s="49"/>
      <c r="N277" s="49"/>
      <c r="O277" s="49"/>
      <c r="P277" s="49"/>
      <c r="Q277" s="54" t="s">
        <v>165</v>
      </c>
      <c r="R277" s="49"/>
      <c r="S277" s="49" t="s">
        <v>658</v>
      </c>
      <c r="T277" s="48">
        <v>55500</v>
      </c>
      <c r="U277" s="83">
        <v>44317</v>
      </c>
      <c r="V277" s="83">
        <v>44957</v>
      </c>
      <c r="W277" s="43">
        <f>7928.57-357.14+7571.42+7571.42</f>
        <v>22714.269999999997</v>
      </c>
    </row>
    <row r="278" spans="1:23" s="20" customFormat="1" ht="45" customHeight="1">
      <c r="A278" s="49" t="s">
        <v>940</v>
      </c>
      <c r="B278" s="49">
        <v>80204250585</v>
      </c>
      <c r="C278" s="34" t="s">
        <v>83</v>
      </c>
      <c r="D278" s="35" t="s">
        <v>941</v>
      </c>
      <c r="E278" s="34" t="s">
        <v>39</v>
      </c>
      <c r="F278" s="35"/>
      <c r="G278" s="35"/>
      <c r="H278" s="35"/>
      <c r="I278" s="35"/>
      <c r="J278" s="106" t="s">
        <v>283</v>
      </c>
      <c r="K278" s="35"/>
      <c r="L278" s="35" t="s">
        <v>287</v>
      </c>
      <c r="M278" s="35"/>
      <c r="N278" s="35"/>
      <c r="O278" s="35"/>
      <c r="P278" s="35"/>
      <c r="Q278" s="106" t="s">
        <v>283</v>
      </c>
      <c r="R278" s="35"/>
      <c r="S278" s="35" t="s">
        <v>287</v>
      </c>
      <c r="T278" s="95">
        <v>199800</v>
      </c>
      <c r="U278" s="107">
        <v>44328</v>
      </c>
      <c r="V278" s="107">
        <v>45077</v>
      </c>
      <c r="W278" s="102">
        <f>133065+46335+925+13000</f>
        <v>193325</v>
      </c>
    </row>
    <row r="279" spans="1:23" s="20" customFormat="1" ht="195" customHeight="1">
      <c r="A279" s="49" t="s">
        <v>942</v>
      </c>
      <c r="B279" s="49">
        <v>80204250585</v>
      </c>
      <c r="C279" s="34" t="s">
        <v>83</v>
      </c>
      <c r="D279" s="35" t="s">
        <v>1290</v>
      </c>
      <c r="E279" s="34" t="s">
        <v>48</v>
      </c>
      <c r="F279" s="49"/>
      <c r="G279" s="49"/>
      <c r="H279" s="49"/>
      <c r="I279" s="49"/>
      <c r="J279" s="46"/>
      <c r="K279" s="49"/>
      <c r="L279" s="49"/>
      <c r="M279" s="49"/>
      <c r="N279" s="49"/>
      <c r="O279" s="49"/>
      <c r="P279" s="49"/>
      <c r="Q279" s="54" t="s">
        <v>975</v>
      </c>
      <c r="R279" s="49"/>
      <c r="S279" s="35" t="s">
        <v>974</v>
      </c>
      <c r="T279" s="48">
        <v>8515</v>
      </c>
      <c r="U279" s="83">
        <v>44287</v>
      </c>
      <c r="V279" s="83">
        <v>44651</v>
      </c>
      <c r="W279" s="43">
        <v>0</v>
      </c>
    </row>
    <row r="280" spans="1:23" s="20" customFormat="1" ht="105" customHeight="1">
      <c r="A280" s="49" t="s">
        <v>944</v>
      </c>
      <c r="B280" s="49">
        <v>80204250585</v>
      </c>
      <c r="C280" s="34" t="s">
        <v>83</v>
      </c>
      <c r="D280" s="35" t="s">
        <v>943</v>
      </c>
      <c r="E280" s="34" t="s">
        <v>39</v>
      </c>
      <c r="F280" s="49"/>
      <c r="G280" s="49"/>
      <c r="H280" s="49"/>
      <c r="I280" s="49"/>
      <c r="J280" s="46"/>
      <c r="K280" s="49"/>
      <c r="L280" s="49"/>
      <c r="M280" s="49"/>
      <c r="N280" s="49"/>
      <c r="O280" s="49"/>
      <c r="P280" s="49"/>
      <c r="Q280" s="46" t="s">
        <v>238</v>
      </c>
      <c r="R280" s="49"/>
      <c r="S280" s="49" t="s">
        <v>239</v>
      </c>
      <c r="T280" s="48">
        <v>96000</v>
      </c>
      <c r="U280" s="83">
        <v>44197</v>
      </c>
      <c r="V280" s="83">
        <v>44561</v>
      </c>
      <c r="W280" s="43">
        <f>24000+24000+24000+24000</f>
        <v>96000</v>
      </c>
    </row>
    <row r="281" spans="1:23" s="20" customFormat="1" ht="120" customHeight="1">
      <c r="A281" s="49" t="s">
        <v>945</v>
      </c>
      <c r="B281" s="49">
        <v>80204250585</v>
      </c>
      <c r="C281" s="34" t="s">
        <v>83</v>
      </c>
      <c r="D281" s="35" t="s">
        <v>946</v>
      </c>
      <c r="E281" s="34" t="s">
        <v>39</v>
      </c>
      <c r="F281" s="49"/>
      <c r="G281" s="49"/>
      <c r="H281" s="49"/>
      <c r="I281" s="49"/>
      <c r="J281" s="46"/>
      <c r="K281" s="49"/>
      <c r="L281" s="49"/>
      <c r="M281" s="49"/>
      <c r="N281" s="49"/>
      <c r="O281" s="49"/>
      <c r="P281" s="49"/>
      <c r="Q281" s="46" t="s">
        <v>242</v>
      </c>
      <c r="R281" s="49"/>
      <c r="S281" s="49" t="s">
        <v>976</v>
      </c>
      <c r="T281" s="48">
        <v>110500</v>
      </c>
      <c r="U281" s="83">
        <v>44249</v>
      </c>
      <c r="V281" s="83">
        <v>44978</v>
      </c>
      <c r="W281" s="43">
        <f>9162.28*2+9162.28*2+9162.28</f>
        <v>45811.4</v>
      </c>
    </row>
    <row r="282" spans="1:23" s="20" customFormat="1" ht="255" customHeight="1">
      <c r="A282" s="49" t="s">
        <v>947</v>
      </c>
      <c r="B282" s="49">
        <v>80204250585</v>
      </c>
      <c r="C282" s="34" t="s">
        <v>83</v>
      </c>
      <c r="D282" s="35" t="s">
        <v>1291</v>
      </c>
      <c r="E282" s="34" t="s">
        <v>51</v>
      </c>
      <c r="F282" s="49"/>
      <c r="G282" s="49"/>
      <c r="H282" s="49"/>
      <c r="I282" s="49"/>
      <c r="J282" s="46"/>
      <c r="K282" s="49"/>
      <c r="L282" s="49"/>
      <c r="M282" s="49"/>
      <c r="N282" s="49"/>
      <c r="O282" s="49"/>
      <c r="P282" s="49"/>
      <c r="Q282" s="54" t="s">
        <v>972</v>
      </c>
      <c r="R282" s="49"/>
      <c r="S282" s="49" t="s">
        <v>973</v>
      </c>
      <c r="T282" s="48">
        <v>1396077.16</v>
      </c>
      <c r="U282" s="83">
        <v>44287</v>
      </c>
      <c r="V282" s="83">
        <v>46112</v>
      </c>
      <c r="W282" s="43">
        <f>132+22937.95+22937.95+264+22937.95+(22937.95*3)+(22937.95*3)</f>
        <v>206837.55000000002</v>
      </c>
    </row>
    <row r="283" spans="1:23" s="20" customFormat="1" ht="75" customHeight="1">
      <c r="A283" s="49" t="s">
        <v>948</v>
      </c>
      <c r="B283" s="49">
        <v>80204250585</v>
      </c>
      <c r="C283" s="34" t="s">
        <v>83</v>
      </c>
      <c r="D283" s="35" t="s">
        <v>1275</v>
      </c>
      <c r="E283" s="34" t="s">
        <v>39</v>
      </c>
      <c r="F283" s="49"/>
      <c r="G283" s="49"/>
      <c r="H283" s="49"/>
      <c r="I283" s="49"/>
      <c r="J283" s="46"/>
      <c r="K283" s="49"/>
      <c r="L283" s="49"/>
      <c r="M283" s="49"/>
      <c r="N283" s="49"/>
      <c r="O283" s="49"/>
      <c r="P283" s="49"/>
      <c r="Q283" s="46">
        <v>11586340157</v>
      </c>
      <c r="R283" s="49"/>
      <c r="S283" s="20" t="s">
        <v>94</v>
      </c>
      <c r="T283" s="48">
        <f>41229.51*2</f>
        <v>82459.02</v>
      </c>
      <c r="U283" s="83">
        <v>44273</v>
      </c>
      <c r="V283" s="83">
        <v>45077</v>
      </c>
      <c r="W283" s="43">
        <v>0</v>
      </c>
    </row>
    <row r="284" spans="1:23" s="20" customFormat="1" ht="45" customHeight="1">
      <c r="A284" s="49" t="s">
        <v>949</v>
      </c>
      <c r="B284" s="49">
        <v>80204250585</v>
      </c>
      <c r="C284" s="34" t="s">
        <v>83</v>
      </c>
      <c r="D284" s="35" t="s">
        <v>950</v>
      </c>
      <c r="E284" s="34" t="s">
        <v>39</v>
      </c>
      <c r="F284" s="35"/>
      <c r="G284" s="35"/>
      <c r="H284" s="35"/>
      <c r="I284" s="35"/>
      <c r="J284" s="35"/>
      <c r="K284" s="35"/>
      <c r="L284" s="35"/>
      <c r="M284" s="35"/>
      <c r="N284" s="35"/>
      <c r="O284" s="35"/>
      <c r="P284" s="35"/>
      <c r="Q284" s="35">
        <v>10991370155</v>
      </c>
      <c r="R284" s="35"/>
      <c r="S284" s="35" t="s">
        <v>295</v>
      </c>
      <c r="T284" s="95">
        <v>110000</v>
      </c>
      <c r="U284" s="107">
        <v>44354</v>
      </c>
      <c r="V284" s="107">
        <v>44718</v>
      </c>
      <c r="W284" s="102">
        <f>27500+27500</f>
        <v>55000</v>
      </c>
    </row>
    <row r="285" spans="1:23" s="20" customFormat="1" ht="45" customHeight="1">
      <c r="A285" s="49" t="s">
        <v>951</v>
      </c>
      <c r="B285" s="49">
        <v>80204250585</v>
      </c>
      <c r="C285" s="34" t="s">
        <v>83</v>
      </c>
      <c r="D285" s="35" t="s">
        <v>952</v>
      </c>
      <c r="E285" s="34" t="s">
        <v>48</v>
      </c>
      <c r="F285" s="49"/>
      <c r="G285" s="49"/>
      <c r="H285" s="49"/>
      <c r="I285" s="49"/>
      <c r="J285" s="46"/>
      <c r="K285" s="49"/>
      <c r="L285" s="49"/>
      <c r="M285" s="49"/>
      <c r="N285" s="49"/>
      <c r="O285" s="49"/>
      <c r="P285" s="49"/>
      <c r="Q285" s="46" t="s">
        <v>582</v>
      </c>
      <c r="R285" s="49"/>
      <c r="S285" s="49" t="s">
        <v>244</v>
      </c>
      <c r="T285" s="48">
        <v>3621</v>
      </c>
      <c r="U285" s="83">
        <v>44255</v>
      </c>
      <c r="V285" s="83">
        <v>45349</v>
      </c>
      <c r="W285" s="43">
        <v>3621</v>
      </c>
    </row>
    <row r="286" spans="1:23" s="20" customFormat="1" ht="60" customHeight="1">
      <c r="A286" s="49" t="s">
        <v>953</v>
      </c>
      <c r="B286" s="49">
        <v>80204250585</v>
      </c>
      <c r="C286" s="34" t="s">
        <v>83</v>
      </c>
      <c r="D286" s="35" t="s">
        <v>954</v>
      </c>
      <c r="E286" s="34" t="s">
        <v>48</v>
      </c>
      <c r="F286" s="49"/>
      <c r="G286" s="49"/>
      <c r="H286" s="49"/>
      <c r="I286" s="49"/>
      <c r="J286" s="46"/>
      <c r="K286" s="49"/>
      <c r="L286" s="49"/>
      <c r="M286" s="49"/>
      <c r="N286" s="49"/>
      <c r="O286" s="49"/>
      <c r="P286" s="49"/>
      <c r="Q286" s="46" t="s">
        <v>377</v>
      </c>
      <c r="R286" s="49"/>
      <c r="S286" s="49" t="s">
        <v>378</v>
      </c>
      <c r="T286" s="48">
        <v>30916.7</v>
      </c>
      <c r="U286" s="83">
        <v>44256</v>
      </c>
      <c r="V286" s="83">
        <v>44439</v>
      </c>
      <c r="W286" s="43">
        <f>(3312.5*2)</f>
        <v>6625</v>
      </c>
    </row>
    <row r="287" spans="1:23" s="20" customFormat="1" ht="75" customHeight="1">
      <c r="A287" s="49" t="s">
        <v>955</v>
      </c>
      <c r="B287" s="49">
        <v>80204250585</v>
      </c>
      <c r="C287" s="34" t="s">
        <v>83</v>
      </c>
      <c r="D287" s="35" t="s">
        <v>956</v>
      </c>
      <c r="E287" s="34" t="s">
        <v>48</v>
      </c>
      <c r="F287" s="49"/>
      <c r="G287" s="49"/>
      <c r="H287" s="49"/>
      <c r="I287" s="49"/>
      <c r="J287" s="46"/>
      <c r="K287" s="49"/>
      <c r="L287" s="49"/>
      <c r="M287" s="49"/>
      <c r="N287" s="49"/>
      <c r="O287" s="49"/>
      <c r="P287" s="49"/>
      <c r="Q287" s="46" t="s">
        <v>283</v>
      </c>
      <c r="R287" s="49"/>
      <c r="S287" s="49" t="s">
        <v>284</v>
      </c>
      <c r="T287" s="48">
        <v>15000</v>
      </c>
      <c r="U287" s="83">
        <v>44228</v>
      </c>
      <c r="V287" s="83">
        <v>44592</v>
      </c>
      <c r="W287" s="43">
        <v>15000</v>
      </c>
    </row>
    <row r="288" spans="1:23" s="20" customFormat="1" ht="96" customHeight="1">
      <c r="A288" s="49" t="s">
        <v>961</v>
      </c>
      <c r="B288" s="49">
        <v>80204250585</v>
      </c>
      <c r="C288" s="34" t="s">
        <v>83</v>
      </c>
      <c r="D288" s="35" t="s">
        <v>965</v>
      </c>
      <c r="E288" s="34" t="s">
        <v>48</v>
      </c>
      <c r="F288" s="49"/>
      <c r="G288" s="49"/>
      <c r="H288" s="49"/>
      <c r="I288" s="49"/>
      <c r="J288" s="46"/>
      <c r="K288" s="49"/>
      <c r="L288" s="49"/>
      <c r="M288" s="49"/>
      <c r="N288" s="49"/>
      <c r="O288" s="49"/>
      <c r="P288" s="49"/>
      <c r="Q288" s="46"/>
      <c r="R288" s="49"/>
      <c r="S288" s="49" t="s">
        <v>962</v>
      </c>
      <c r="T288" s="48">
        <v>8000</v>
      </c>
      <c r="U288" s="83">
        <v>44287</v>
      </c>
      <c r="V288" s="83">
        <v>44651</v>
      </c>
      <c r="W288" s="43">
        <v>0</v>
      </c>
    </row>
    <row r="289" spans="1:23" s="20" customFormat="1" ht="75" customHeight="1">
      <c r="A289" s="49" t="s">
        <v>963</v>
      </c>
      <c r="B289" s="49">
        <v>80204250585</v>
      </c>
      <c r="C289" s="34" t="s">
        <v>83</v>
      </c>
      <c r="D289" s="35" t="s">
        <v>964</v>
      </c>
      <c r="E289" s="34" t="s">
        <v>48</v>
      </c>
      <c r="F289" s="35"/>
      <c r="G289" s="35"/>
      <c r="H289" s="35"/>
      <c r="I289" s="35"/>
      <c r="J289" s="35"/>
      <c r="K289" s="35"/>
      <c r="L289" s="35"/>
      <c r="M289" s="35"/>
      <c r="N289" s="35"/>
      <c r="O289" s="35"/>
      <c r="P289" s="35"/>
      <c r="Q289" s="46">
        <v>10701020157</v>
      </c>
      <c r="R289" s="49"/>
      <c r="S289" s="49" t="s">
        <v>453</v>
      </c>
      <c r="T289" s="48">
        <v>4200</v>
      </c>
      <c r="U289" s="83">
        <v>44316</v>
      </c>
      <c r="V289" s="83">
        <v>45045</v>
      </c>
      <c r="W289" s="43">
        <v>1050</v>
      </c>
    </row>
    <row r="290" spans="1:23" s="20" customFormat="1" ht="90" customHeight="1">
      <c r="A290" s="49" t="s">
        <v>966</v>
      </c>
      <c r="B290" s="49">
        <v>80204250585</v>
      </c>
      <c r="C290" s="34" t="s">
        <v>83</v>
      </c>
      <c r="D290" s="35" t="s">
        <v>967</v>
      </c>
      <c r="E290" s="34" t="s">
        <v>48</v>
      </c>
      <c r="F290" s="49"/>
      <c r="G290" s="49"/>
      <c r="H290" s="49"/>
      <c r="I290" s="49"/>
      <c r="J290" s="46"/>
      <c r="K290" s="49"/>
      <c r="L290" s="49"/>
      <c r="M290" s="49"/>
      <c r="N290" s="49"/>
      <c r="O290" s="49"/>
      <c r="P290" s="49"/>
      <c r="Q290" s="54" t="s">
        <v>969</v>
      </c>
      <c r="R290" s="49"/>
      <c r="S290" s="49" t="s">
        <v>970</v>
      </c>
      <c r="T290" s="48">
        <v>750</v>
      </c>
      <c r="U290" s="83">
        <v>44236</v>
      </c>
      <c r="V290" s="83">
        <v>44803</v>
      </c>
      <c r="W290" s="43">
        <v>0</v>
      </c>
    </row>
    <row r="291" spans="1:23" s="23" customFormat="1" ht="30" customHeight="1">
      <c r="A291" s="49" t="s">
        <v>979</v>
      </c>
      <c r="B291" s="49">
        <v>80204250585</v>
      </c>
      <c r="C291" s="34" t="s">
        <v>83</v>
      </c>
      <c r="D291" s="35" t="s">
        <v>980</v>
      </c>
      <c r="E291" s="34" t="s">
        <v>48</v>
      </c>
      <c r="F291" s="49"/>
      <c r="G291" s="49"/>
      <c r="H291" s="49"/>
      <c r="I291" s="49"/>
      <c r="J291" s="46"/>
      <c r="K291" s="49"/>
      <c r="L291" s="49"/>
      <c r="M291" s="49"/>
      <c r="N291" s="49"/>
      <c r="O291" s="49"/>
      <c r="P291" s="49"/>
      <c r="Q291" s="54" t="s">
        <v>161</v>
      </c>
      <c r="R291" s="86"/>
      <c r="S291" s="20" t="s">
        <v>170</v>
      </c>
      <c r="T291" s="48">
        <v>33341.25</v>
      </c>
      <c r="U291" s="83">
        <v>44228</v>
      </c>
      <c r="V291" s="83">
        <v>44592</v>
      </c>
      <c r="W291" s="43">
        <v>33341.25</v>
      </c>
    </row>
    <row r="292" spans="1:23" s="20" customFormat="1" ht="105" customHeight="1">
      <c r="A292" s="49" t="s">
        <v>981</v>
      </c>
      <c r="B292" s="49">
        <v>80204250585</v>
      </c>
      <c r="C292" s="34" t="s">
        <v>83</v>
      </c>
      <c r="D292" s="34" t="s">
        <v>800</v>
      </c>
      <c r="E292" s="34" t="s">
        <v>48</v>
      </c>
      <c r="F292" s="49"/>
      <c r="G292" s="49"/>
      <c r="H292" s="49"/>
      <c r="I292" s="49"/>
      <c r="J292" s="46" t="s">
        <v>631</v>
      </c>
      <c r="K292" s="49"/>
      <c r="L292" s="34" t="s">
        <v>801</v>
      </c>
      <c r="M292" s="49"/>
      <c r="N292" s="49"/>
      <c r="O292" s="49"/>
      <c r="P292" s="49"/>
      <c r="Q292" s="46" t="s">
        <v>631</v>
      </c>
      <c r="R292" s="49"/>
      <c r="S292" s="49" t="s">
        <v>801</v>
      </c>
      <c r="T292" s="43">
        <v>10980</v>
      </c>
      <c r="U292" s="83">
        <v>44136</v>
      </c>
      <c r="V292" s="83">
        <v>44316</v>
      </c>
      <c r="W292" s="43">
        <f>922.13+922.13</f>
        <v>1844.26</v>
      </c>
    </row>
    <row r="293" spans="1:23" s="28" customFormat="1" ht="60" customHeight="1">
      <c r="A293" s="49" t="s">
        <v>982</v>
      </c>
      <c r="B293" s="49">
        <v>80204250585</v>
      </c>
      <c r="C293" s="34" t="s">
        <v>83</v>
      </c>
      <c r="D293" s="34" t="s">
        <v>615</v>
      </c>
      <c r="E293" s="34" t="s">
        <v>39</v>
      </c>
      <c r="F293" s="49"/>
      <c r="G293" s="49"/>
      <c r="H293" s="49"/>
      <c r="I293" s="49"/>
      <c r="J293" s="46" t="s">
        <v>179</v>
      </c>
      <c r="K293" s="49"/>
      <c r="L293" s="34" t="s">
        <v>428</v>
      </c>
      <c r="M293" s="49"/>
      <c r="N293" s="49"/>
      <c r="O293" s="49"/>
      <c r="P293" s="49"/>
      <c r="Q293" s="46" t="s">
        <v>179</v>
      </c>
      <c r="R293" s="49"/>
      <c r="S293" s="49" t="s">
        <v>428</v>
      </c>
      <c r="T293" s="43">
        <v>6768.89</v>
      </c>
      <c r="U293" s="83">
        <v>44242</v>
      </c>
      <c r="V293" s="83">
        <v>44606</v>
      </c>
      <c r="W293" s="43">
        <v>6768.84</v>
      </c>
    </row>
    <row r="294" spans="1:23" s="20" customFormat="1" ht="60" customHeight="1">
      <c r="A294" s="49" t="s">
        <v>983</v>
      </c>
      <c r="B294" s="34" t="s">
        <v>84</v>
      </c>
      <c r="C294" s="34" t="s">
        <v>83</v>
      </c>
      <c r="D294" s="34" t="s">
        <v>984</v>
      </c>
      <c r="E294" s="34" t="s">
        <v>48</v>
      </c>
      <c r="F294" s="49"/>
      <c r="G294" s="49"/>
      <c r="H294" s="49"/>
      <c r="I294" s="49"/>
      <c r="J294" s="46" t="s">
        <v>178</v>
      </c>
      <c r="K294" s="49"/>
      <c r="L294" s="34" t="s">
        <v>423</v>
      </c>
      <c r="M294" s="49"/>
      <c r="N294" s="49"/>
      <c r="O294" s="49"/>
      <c r="P294" s="49"/>
      <c r="Q294" s="46" t="s">
        <v>178</v>
      </c>
      <c r="R294" s="49"/>
      <c r="S294" s="34" t="s">
        <v>423</v>
      </c>
      <c r="T294" s="43">
        <v>23278.69</v>
      </c>
      <c r="U294" s="83">
        <v>44256</v>
      </c>
      <c r="V294" s="83">
        <v>44620</v>
      </c>
      <c r="W294" s="43">
        <f>845.35+409+416.86+430.24+402.21+413.95+423.26+(1340.49*2)+1626.84+1583.97</f>
        <v>9232.66</v>
      </c>
    </row>
    <row r="295" spans="1:23" s="20" customFormat="1" ht="120" customHeight="1">
      <c r="A295" s="103" t="s">
        <v>1054</v>
      </c>
      <c r="B295" s="49" t="s">
        <v>84</v>
      </c>
      <c r="C295" s="34" t="s">
        <v>83</v>
      </c>
      <c r="D295" s="34" t="s">
        <v>985</v>
      </c>
      <c r="E295" s="34" t="s">
        <v>51</v>
      </c>
      <c r="F295" s="49"/>
      <c r="G295" s="49"/>
      <c r="H295" s="49"/>
      <c r="I295" s="49"/>
      <c r="J295" s="46" t="s">
        <v>182</v>
      </c>
      <c r="K295" s="49"/>
      <c r="L295" s="34" t="s">
        <v>986</v>
      </c>
      <c r="M295" s="49"/>
      <c r="N295" s="49"/>
      <c r="O295" s="49"/>
      <c r="P295" s="49"/>
      <c r="Q295" s="46" t="s">
        <v>182</v>
      </c>
      <c r="R295" s="49"/>
      <c r="S295" s="34" t="s">
        <v>986</v>
      </c>
      <c r="T295" s="43">
        <v>116643.4</v>
      </c>
      <c r="U295" s="83">
        <v>44287</v>
      </c>
      <c r="V295" s="83">
        <v>44469</v>
      </c>
      <c r="W295" s="43">
        <f>16061.7+16165.15+16289.28+16613.41+18075.45+17654.77</f>
        <v>100859.76</v>
      </c>
    </row>
    <row r="296" spans="1:23" s="20" customFormat="1" ht="60" customHeight="1">
      <c r="A296" s="49" t="s">
        <v>987</v>
      </c>
      <c r="B296" s="34" t="s">
        <v>84</v>
      </c>
      <c r="C296" s="34" t="s">
        <v>83</v>
      </c>
      <c r="D296" s="34" t="s">
        <v>988</v>
      </c>
      <c r="E296" s="34" t="s">
        <v>39</v>
      </c>
      <c r="F296" s="49"/>
      <c r="G296" s="49"/>
      <c r="H296" s="49"/>
      <c r="I296" s="49"/>
      <c r="J296" s="46" t="s">
        <v>177</v>
      </c>
      <c r="K296" s="49"/>
      <c r="L296" s="35" t="s">
        <v>622</v>
      </c>
      <c r="M296" s="49"/>
      <c r="N296" s="49"/>
      <c r="O296" s="49"/>
      <c r="P296" s="49"/>
      <c r="Q296" s="46" t="s">
        <v>177</v>
      </c>
      <c r="R296" s="49"/>
      <c r="S296" s="49" t="s">
        <v>622</v>
      </c>
      <c r="T296" s="43">
        <v>4680</v>
      </c>
      <c r="U296" s="83">
        <v>44302</v>
      </c>
      <c r="V296" s="83">
        <v>44666</v>
      </c>
      <c r="W296" s="43">
        <v>4680</v>
      </c>
    </row>
    <row r="297" spans="1:23" s="20" customFormat="1" ht="150" customHeight="1">
      <c r="A297" s="49" t="s">
        <v>989</v>
      </c>
      <c r="B297" s="34" t="s">
        <v>84</v>
      </c>
      <c r="C297" s="34" t="s">
        <v>83</v>
      </c>
      <c r="D297" s="34" t="s">
        <v>1269</v>
      </c>
      <c r="E297" s="34" t="s">
        <v>39</v>
      </c>
      <c r="F297" s="49"/>
      <c r="G297" s="49"/>
      <c r="H297" s="49"/>
      <c r="I297" s="49"/>
      <c r="J297" s="46" t="s">
        <v>990</v>
      </c>
      <c r="K297" s="49"/>
      <c r="L297" s="108" t="s">
        <v>991</v>
      </c>
      <c r="M297" s="49"/>
      <c r="N297" s="49"/>
      <c r="O297" s="49"/>
      <c r="P297" s="49"/>
      <c r="Q297" s="46" t="s">
        <v>1055</v>
      </c>
      <c r="R297" s="40"/>
      <c r="S297" s="40" t="s">
        <v>991</v>
      </c>
      <c r="T297" s="43">
        <v>1734050</v>
      </c>
      <c r="U297" s="83">
        <v>44440</v>
      </c>
      <c r="V297" s="83">
        <v>45351</v>
      </c>
      <c r="W297" s="126">
        <f>12978.72+58994.17+4770+172212.51</f>
        <v>248955.40000000002</v>
      </c>
    </row>
    <row r="298" spans="1:23" s="20" customFormat="1" ht="225" customHeight="1">
      <c r="A298" s="49" t="s">
        <v>992</v>
      </c>
      <c r="B298" s="34" t="s">
        <v>84</v>
      </c>
      <c r="C298" s="34" t="s">
        <v>83</v>
      </c>
      <c r="D298" s="35" t="s">
        <v>993</v>
      </c>
      <c r="E298" s="34" t="s">
        <v>48</v>
      </c>
      <c r="F298" s="49"/>
      <c r="G298" s="49"/>
      <c r="H298" s="49"/>
      <c r="I298" s="49"/>
      <c r="J298" s="34" t="s">
        <v>994</v>
      </c>
      <c r="K298" s="49"/>
      <c r="L298" s="34" t="s">
        <v>995</v>
      </c>
      <c r="M298" s="49"/>
      <c r="N298" s="49"/>
      <c r="O298" s="49"/>
      <c r="P298" s="49"/>
      <c r="Q298" s="34" t="s">
        <v>248</v>
      </c>
      <c r="R298" s="49"/>
      <c r="S298" s="49" t="s">
        <v>996</v>
      </c>
      <c r="T298" s="48">
        <v>5200</v>
      </c>
      <c r="U298" s="107">
        <v>44293</v>
      </c>
      <c r="V298" s="107">
        <v>44469</v>
      </c>
      <c r="W298" s="43">
        <v>5408</v>
      </c>
    </row>
    <row r="299" spans="1:23" s="20" customFormat="1" ht="75" customHeight="1">
      <c r="A299" s="97" t="s">
        <v>999</v>
      </c>
      <c r="B299" s="34">
        <v>80204250585</v>
      </c>
      <c r="C299" s="35" t="s">
        <v>228</v>
      </c>
      <c r="D299" s="35" t="s">
        <v>1000</v>
      </c>
      <c r="E299" s="34" t="s">
        <v>39</v>
      </c>
      <c r="F299" s="35"/>
      <c r="G299" s="35"/>
      <c r="H299" s="35"/>
      <c r="I299" s="35"/>
      <c r="J299" s="35"/>
      <c r="K299" s="35"/>
      <c r="L299" s="35"/>
      <c r="M299" s="35"/>
      <c r="N299" s="35"/>
      <c r="O299" s="35"/>
      <c r="P299" s="35"/>
      <c r="Q299" s="35">
        <v>735000572</v>
      </c>
      <c r="R299" s="35"/>
      <c r="S299" s="35" t="s">
        <v>446</v>
      </c>
      <c r="T299" s="95">
        <v>2560</v>
      </c>
      <c r="U299" s="107">
        <v>44348</v>
      </c>
      <c r="V299" s="107">
        <v>45077</v>
      </c>
      <c r="W299" s="102">
        <v>1273.5999999999999</v>
      </c>
    </row>
    <row r="300" spans="1:23" s="20" customFormat="1" ht="90" customHeight="1">
      <c r="A300" s="97" t="s">
        <v>1001</v>
      </c>
      <c r="B300" s="34">
        <v>80204250585</v>
      </c>
      <c r="C300" s="35" t="s">
        <v>228</v>
      </c>
      <c r="D300" s="35" t="s">
        <v>1002</v>
      </c>
      <c r="E300" s="34" t="s">
        <v>39</v>
      </c>
      <c r="F300" s="35"/>
      <c r="G300" s="35"/>
      <c r="H300" s="35"/>
      <c r="I300" s="35"/>
      <c r="J300" s="35"/>
      <c r="K300" s="35"/>
      <c r="L300" s="35"/>
      <c r="M300" s="35"/>
      <c r="N300" s="35"/>
      <c r="O300" s="35"/>
      <c r="P300" s="35"/>
      <c r="Q300" s="35">
        <v>735000572</v>
      </c>
      <c r="R300" s="35"/>
      <c r="S300" s="35" t="s">
        <v>446</v>
      </c>
      <c r="T300" s="95">
        <v>11800</v>
      </c>
      <c r="U300" s="107">
        <v>44325</v>
      </c>
      <c r="V300" s="107">
        <v>45054</v>
      </c>
      <c r="W300" s="102">
        <f>1467.63+1467.63+1467.63</f>
        <v>4402.8900000000003</v>
      </c>
    </row>
    <row r="301" spans="1:23" s="20" customFormat="1" ht="90" customHeight="1">
      <c r="A301" s="97" t="s">
        <v>1003</v>
      </c>
      <c r="B301" s="34">
        <v>80204250585</v>
      </c>
      <c r="C301" s="35" t="s">
        <v>228</v>
      </c>
      <c r="D301" s="35" t="s">
        <v>1004</v>
      </c>
      <c r="E301" s="34" t="s">
        <v>48</v>
      </c>
      <c r="F301" s="35"/>
      <c r="G301" s="35"/>
      <c r="H301" s="35"/>
      <c r="I301" s="35"/>
      <c r="J301" s="35"/>
      <c r="K301" s="35"/>
      <c r="L301" s="35"/>
      <c r="M301" s="35"/>
      <c r="N301" s="35"/>
      <c r="O301" s="35"/>
      <c r="P301" s="35"/>
      <c r="Q301" s="35">
        <v>3558340406</v>
      </c>
      <c r="R301" s="35"/>
      <c r="S301" s="35" t="s">
        <v>451</v>
      </c>
      <c r="T301" s="95">
        <v>5100</v>
      </c>
      <c r="U301" s="107">
        <v>44378</v>
      </c>
      <c r="V301" s="107">
        <v>45107</v>
      </c>
      <c r="W301" s="102">
        <v>1275</v>
      </c>
    </row>
    <row r="302" spans="1:23" s="20" customFormat="1" ht="150" customHeight="1">
      <c r="A302" s="97" t="s">
        <v>1007</v>
      </c>
      <c r="B302" s="34">
        <v>80204250585</v>
      </c>
      <c r="C302" s="35" t="s">
        <v>228</v>
      </c>
      <c r="D302" s="35" t="s">
        <v>1062</v>
      </c>
      <c r="E302" s="34" t="s">
        <v>51</v>
      </c>
      <c r="F302" s="69" t="s">
        <v>1063</v>
      </c>
      <c r="G302" s="41"/>
      <c r="H302" s="34" t="s">
        <v>1064</v>
      </c>
      <c r="I302" s="34" t="s">
        <v>705</v>
      </c>
      <c r="J302" s="41"/>
      <c r="K302" s="41"/>
      <c r="L302" s="41"/>
      <c r="M302" s="69" t="s">
        <v>1063</v>
      </c>
      <c r="N302" s="41"/>
      <c r="O302" s="34" t="s">
        <v>1064</v>
      </c>
      <c r="P302" s="34" t="s">
        <v>705</v>
      </c>
      <c r="Q302" s="46"/>
      <c r="R302" s="41"/>
      <c r="S302" s="41"/>
      <c r="T302" s="43">
        <v>70251.570000000007</v>
      </c>
      <c r="U302" s="109">
        <v>44317</v>
      </c>
      <c r="V302" s="109">
        <v>45412</v>
      </c>
      <c r="W302" s="102">
        <f>214.21+757.07+757.07+214.21+1206.13+757.07+757.07+214.21+1427.69+757.07+1427.69+757.07+757.07+758.18+1385.85+439.55+757.07+1582.73+757.07</f>
        <v>15684.08</v>
      </c>
    </row>
    <row r="303" spans="1:23" s="20" customFormat="1" ht="75" customHeight="1">
      <c r="A303" s="97" t="s">
        <v>1011</v>
      </c>
      <c r="B303" s="34">
        <v>80204250585</v>
      </c>
      <c r="C303" s="35" t="s">
        <v>228</v>
      </c>
      <c r="D303" s="35" t="s">
        <v>1012</v>
      </c>
      <c r="E303" s="34" t="s">
        <v>39</v>
      </c>
      <c r="F303" s="35"/>
      <c r="G303" s="35"/>
      <c r="H303" s="35"/>
      <c r="I303" s="35"/>
      <c r="J303" s="35"/>
      <c r="K303" s="35"/>
      <c r="L303" s="35"/>
      <c r="M303" s="35"/>
      <c r="N303" s="35"/>
      <c r="O303" s="35"/>
      <c r="P303" s="35"/>
      <c r="Q303" s="35">
        <v>3765020965</v>
      </c>
      <c r="R303" s="35"/>
      <c r="S303" s="35" t="s">
        <v>1013</v>
      </c>
      <c r="T303" s="95">
        <v>37529</v>
      </c>
      <c r="U303" s="107">
        <v>44348</v>
      </c>
      <c r="V303" s="107">
        <v>45077</v>
      </c>
      <c r="W303" s="102">
        <f>(4691.1*2)</f>
        <v>9382.2000000000007</v>
      </c>
    </row>
    <row r="304" spans="1:23" s="20" customFormat="1" ht="60" customHeight="1">
      <c r="A304" s="97" t="s">
        <v>1014</v>
      </c>
      <c r="B304" s="34">
        <v>80204250585</v>
      </c>
      <c r="C304" s="35" t="s">
        <v>228</v>
      </c>
      <c r="D304" s="35" t="s">
        <v>1015</v>
      </c>
      <c r="E304" s="34" t="s">
        <v>48</v>
      </c>
      <c r="F304" s="35"/>
      <c r="G304" s="35"/>
      <c r="H304" s="35"/>
      <c r="I304" s="35"/>
      <c r="J304" s="35">
        <v>1014021008</v>
      </c>
      <c r="K304" s="35"/>
      <c r="L304" s="35" t="s">
        <v>736</v>
      </c>
      <c r="M304" s="35"/>
      <c r="N304" s="35"/>
      <c r="O304" s="35"/>
      <c r="P304" s="35"/>
      <c r="Q304" s="35">
        <v>1765930589</v>
      </c>
      <c r="R304" s="35"/>
      <c r="S304" s="35" t="s">
        <v>736</v>
      </c>
      <c r="T304" s="95">
        <v>8640</v>
      </c>
      <c r="U304" s="107">
        <v>44378</v>
      </c>
      <c r="V304" s="107">
        <v>44561</v>
      </c>
      <c r="W304" s="102">
        <v>3334.62</v>
      </c>
    </row>
    <row r="305" spans="1:25" s="20" customFormat="1" ht="90" customHeight="1">
      <c r="A305" s="97" t="s">
        <v>1016</v>
      </c>
      <c r="B305" s="34">
        <v>80204250585</v>
      </c>
      <c r="C305" s="35" t="s">
        <v>228</v>
      </c>
      <c r="D305" s="35" t="s">
        <v>1017</v>
      </c>
      <c r="E305" s="34" t="s">
        <v>51</v>
      </c>
      <c r="F305" s="35"/>
      <c r="G305" s="35"/>
      <c r="H305" s="35"/>
      <c r="I305" s="35"/>
      <c r="J305" s="35">
        <v>6655971007</v>
      </c>
      <c r="K305" s="35"/>
      <c r="L305" s="35" t="s">
        <v>1018</v>
      </c>
      <c r="M305" s="35"/>
      <c r="N305" s="35"/>
      <c r="O305" s="35"/>
      <c r="P305" s="35"/>
      <c r="Q305" s="35">
        <v>6655971007</v>
      </c>
      <c r="R305" s="35"/>
      <c r="S305" s="35" t="s">
        <v>469</v>
      </c>
      <c r="T305" s="95">
        <v>620000</v>
      </c>
      <c r="U305" s="107">
        <v>44317</v>
      </c>
      <c r="V305" s="107">
        <v>44681</v>
      </c>
      <c r="W305" s="102">
        <f>34306.71+3689.09+45096.59+4187.25+52970.09+3790.98+4134.46+56389.18+58297.82+4723.07+71744.59+6556.87+9570.16+124316.66+6077.25+6246.04+84851.8</f>
        <v>576948.60999999987</v>
      </c>
    </row>
    <row r="306" spans="1:25" s="20" customFormat="1" ht="120" customHeight="1">
      <c r="A306" s="97" t="s">
        <v>1019</v>
      </c>
      <c r="B306" s="34">
        <v>80204250585</v>
      </c>
      <c r="C306" s="35" t="s">
        <v>228</v>
      </c>
      <c r="D306" s="35" t="s">
        <v>1020</v>
      </c>
      <c r="E306" s="34" t="s">
        <v>43</v>
      </c>
      <c r="F306" s="35"/>
      <c r="G306" s="35"/>
      <c r="H306" s="35"/>
      <c r="I306" s="35"/>
      <c r="J306" s="35" t="s">
        <v>1021</v>
      </c>
      <c r="K306" s="35"/>
      <c r="L306" s="35" t="s">
        <v>1022</v>
      </c>
      <c r="M306" s="35"/>
      <c r="N306" s="35"/>
      <c r="O306" s="35"/>
      <c r="P306" s="35"/>
      <c r="Q306" s="35">
        <v>5380651009</v>
      </c>
      <c r="R306" s="35"/>
      <c r="S306" s="35" t="s">
        <v>1023</v>
      </c>
      <c r="T306" s="95">
        <v>101999</v>
      </c>
      <c r="U306" s="107">
        <v>44364</v>
      </c>
      <c r="V306" s="107">
        <v>44728</v>
      </c>
      <c r="W306" s="102">
        <f>22499.75+22499.75</f>
        <v>44999.5</v>
      </c>
    </row>
    <row r="307" spans="1:25" s="20" customFormat="1" ht="90" customHeight="1">
      <c r="A307" s="97" t="s">
        <v>1024</v>
      </c>
      <c r="B307" s="34">
        <v>80204250585</v>
      </c>
      <c r="C307" s="35" t="s">
        <v>228</v>
      </c>
      <c r="D307" s="35" t="s">
        <v>1052</v>
      </c>
      <c r="E307" s="34" t="s">
        <v>48</v>
      </c>
      <c r="F307" s="35"/>
      <c r="G307" s="35"/>
      <c r="H307" s="35"/>
      <c r="I307" s="35"/>
      <c r="J307" s="35"/>
      <c r="K307" s="35"/>
      <c r="L307" s="35"/>
      <c r="M307" s="35"/>
      <c r="N307" s="35"/>
      <c r="O307" s="35"/>
      <c r="P307" s="35"/>
      <c r="Q307" s="35"/>
      <c r="R307" s="35"/>
      <c r="S307" s="35" t="s">
        <v>670</v>
      </c>
      <c r="T307" s="95">
        <v>26160</v>
      </c>
      <c r="U307" s="107">
        <v>44354</v>
      </c>
      <c r="V307" s="107">
        <v>45084</v>
      </c>
      <c r="W307" s="102">
        <v>0</v>
      </c>
    </row>
    <row r="308" spans="1:25" s="20" customFormat="1" ht="60" customHeight="1">
      <c r="A308" s="97" t="s">
        <v>1025</v>
      </c>
      <c r="B308" s="34">
        <v>80204250585</v>
      </c>
      <c r="C308" s="35" t="s">
        <v>228</v>
      </c>
      <c r="D308" s="35" t="s">
        <v>1026</v>
      </c>
      <c r="E308" s="34" t="s">
        <v>48</v>
      </c>
      <c r="F308" s="35"/>
      <c r="G308" s="35"/>
      <c r="H308" s="35"/>
      <c r="I308" s="35"/>
      <c r="J308" s="35"/>
      <c r="K308" s="35"/>
      <c r="L308" s="35"/>
      <c r="M308" s="35"/>
      <c r="N308" s="35"/>
      <c r="O308" s="35"/>
      <c r="P308" s="35"/>
      <c r="Q308" s="35">
        <v>4637850753</v>
      </c>
      <c r="R308" s="35"/>
      <c r="S308" s="35" t="s">
        <v>709</v>
      </c>
      <c r="T308" s="95">
        <v>3000</v>
      </c>
      <c r="U308" s="107">
        <v>44341</v>
      </c>
      <c r="V308" s="107">
        <v>44561</v>
      </c>
      <c r="W308" s="102">
        <f>540.98+2163.93</f>
        <v>2704.91</v>
      </c>
    </row>
    <row r="309" spans="1:25" s="20" customFormat="1" ht="225" customHeight="1">
      <c r="A309" s="97" t="s">
        <v>1027</v>
      </c>
      <c r="B309" s="34">
        <v>80204250585</v>
      </c>
      <c r="C309" s="35" t="s">
        <v>228</v>
      </c>
      <c r="D309" s="35" t="s">
        <v>1053</v>
      </c>
      <c r="E309" s="34" t="s">
        <v>48</v>
      </c>
      <c r="F309" s="35"/>
      <c r="G309" s="35"/>
      <c r="H309" s="35"/>
      <c r="I309" s="35" t="s">
        <v>1028</v>
      </c>
      <c r="J309" s="35" t="s">
        <v>1029</v>
      </c>
      <c r="K309" s="35"/>
      <c r="L309" s="35" t="s">
        <v>1030</v>
      </c>
      <c r="M309" s="35"/>
      <c r="N309" s="35"/>
      <c r="O309" s="35"/>
      <c r="P309" s="35"/>
      <c r="Q309" s="35">
        <v>9586200017</v>
      </c>
      <c r="R309" s="35"/>
      <c r="S309" s="35" t="s">
        <v>1031</v>
      </c>
      <c r="T309" s="95">
        <v>14000</v>
      </c>
      <c r="U309" s="107">
        <v>44367</v>
      </c>
      <c r="V309" s="107">
        <v>44469</v>
      </c>
      <c r="W309" s="102">
        <v>7000</v>
      </c>
    </row>
    <row r="310" spans="1:25" s="20" customFormat="1" ht="60" customHeight="1">
      <c r="A310" s="97" t="s">
        <v>1034</v>
      </c>
      <c r="B310" s="34">
        <v>80204250585</v>
      </c>
      <c r="C310" s="35" t="s">
        <v>228</v>
      </c>
      <c r="D310" s="35" t="s">
        <v>1009</v>
      </c>
      <c r="E310" s="34" t="s">
        <v>51</v>
      </c>
      <c r="F310" s="35"/>
      <c r="G310" s="35"/>
      <c r="H310" s="35"/>
      <c r="I310" s="35"/>
      <c r="J310" s="35"/>
      <c r="K310" s="35"/>
      <c r="L310" s="35"/>
      <c r="M310" s="35"/>
      <c r="N310" s="35"/>
      <c r="O310" s="35"/>
      <c r="P310" s="35"/>
      <c r="Q310" s="35">
        <v>3918090154</v>
      </c>
      <c r="R310" s="35"/>
      <c r="S310" s="35" t="s">
        <v>1035</v>
      </c>
      <c r="T310" s="95">
        <v>4920</v>
      </c>
      <c r="U310" s="107">
        <v>44440</v>
      </c>
      <c r="V310" s="107">
        <v>44773</v>
      </c>
      <c r="W310" s="102">
        <f>229.5+(336.06*3)+(336.06*2)</f>
        <v>1909.8000000000002</v>
      </c>
    </row>
    <row r="311" spans="1:25" s="20" customFormat="1" ht="135" customHeight="1">
      <c r="A311" s="97" t="s">
        <v>1036</v>
      </c>
      <c r="B311" s="34">
        <v>80204250585</v>
      </c>
      <c r="C311" s="35" t="s">
        <v>228</v>
      </c>
      <c r="D311" s="35" t="s">
        <v>1272</v>
      </c>
      <c r="E311" s="35" t="s">
        <v>36</v>
      </c>
      <c r="F311" s="35"/>
      <c r="G311" s="35"/>
      <c r="H311" s="35"/>
      <c r="I311" s="35"/>
      <c r="J311" s="35"/>
      <c r="K311" s="35"/>
      <c r="L311" s="35"/>
      <c r="M311" s="35"/>
      <c r="N311" s="35"/>
      <c r="O311" s="35"/>
      <c r="P311" s="35"/>
      <c r="Q311" s="35">
        <v>2556430987</v>
      </c>
      <c r="R311" s="35"/>
      <c r="S311" s="35" t="s">
        <v>1037</v>
      </c>
      <c r="T311" s="95">
        <f>205271+58330.4</f>
        <v>263601.40000000002</v>
      </c>
      <c r="U311" s="107">
        <v>44562</v>
      </c>
      <c r="V311" s="107">
        <v>46387</v>
      </c>
      <c r="W311" s="102">
        <v>0</v>
      </c>
    </row>
    <row r="312" spans="1:25" s="20" customFormat="1" ht="60" customHeight="1">
      <c r="A312" s="49" t="s">
        <v>1039</v>
      </c>
      <c r="B312" s="34">
        <v>80204250585</v>
      </c>
      <c r="C312" s="35" t="s">
        <v>228</v>
      </c>
      <c r="D312" s="35" t="s">
        <v>1040</v>
      </c>
      <c r="E312" s="34" t="s">
        <v>51</v>
      </c>
      <c r="F312" s="49"/>
      <c r="G312" s="49"/>
      <c r="H312" s="49"/>
      <c r="I312" s="49"/>
      <c r="J312" s="46"/>
      <c r="K312" s="49"/>
      <c r="L312" s="49"/>
      <c r="M312" s="49"/>
      <c r="N312" s="49"/>
      <c r="O312" s="49"/>
      <c r="P312" s="49"/>
      <c r="Q312" s="46" t="s">
        <v>242</v>
      </c>
      <c r="R312" s="49"/>
      <c r="S312" s="49" t="s">
        <v>976</v>
      </c>
      <c r="T312" s="95">
        <v>2725977.1</v>
      </c>
      <c r="U312" s="83">
        <v>44348</v>
      </c>
      <c r="V312" s="83">
        <v>46903</v>
      </c>
      <c r="W312" s="43">
        <v>0</v>
      </c>
    </row>
    <row r="313" spans="1:25" s="20" customFormat="1" ht="300" customHeight="1">
      <c r="A313" s="110" t="s">
        <v>1041</v>
      </c>
      <c r="B313" s="71">
        <v>80204250585</v>
      </c>
      <c r="C313" s="70" t="s">
        <v>228</v>
      </c>
      <c r="D313" s="70" t="s">
        <v>1043</v>
      </c>
      <c r="E313" s="71" t="s">
        <v>43</v>
      </c>
      <c r="F313" s="110"/>
      <c r="G313" s="110"/>
      <c r="H313" s="110"/>
      <c r="I313" s="110"/>
      <c r="J313" s="111" t="s">
        <v>1045</v>
      </c>
      <c r="K313" s="49"/>
      <c r="L313" s="34" t="s">
        <v>1046</v>
      </c>
      <c r="M313" s="49"/>
      <c r="N313" s="49"/>
      <c r="O313" s="49"/>
      <c r="P313" s="49"/>
      <c r="Q313" s="112" t="s">
        <v>1120</v>
      </c>
      <c r="R313" s="49"/>
      <c r="S313" s="34" t="s">
        <v>1121</v>
      </c>
      <c r="T313" s="113">
        <v>54000</v>
      </c>
      <c r="U313" s="114">
        <v>44438</v>
      </c>
      <c r="V313" s="114">
        <v>45534</v>
      </c>
      <c r="W313" s="115">
        <v>54000</v>
      </c>
    </row>
    <row r="314" spans="1:25" s="20" customFormat="1" ht="300" customHeight="1">
      <c r="A314" s="49" t="s">
        <v>1042</v>
      </c>
      <c r="B314" s="34">
        <v>80204250585</v>
      </c>
      <c r="C314" s="35" t="s">
        <v>228</v>
      </c>
      <c r="D314" s="70" t="s">
        <v>1044</v>
      </c>
      <c r="E314" s="34" t="s">
        <v>43</v>
      </c>
      <c r="F314" s="41"/>
      <c r="G314" s="49"/>
      <c r="H314" s="49"/>
      <c r="I314" s="49"/>
      <c r="J314" s="42" t="s">
        <v>1045</v>
      </c>
      <c r="K314" s="49"/>
      <c r="L314" s="34" t="s">
        <v>1046</v>
      </c>
      <c r="M314" s="116" t="s">
        <v>1123</v>
      </c>
      <c r="N314" s="49"/>
      <c r="O314" s="116" t="s">
        <v>1124</v>
      </c>
      <c r="P314" s="116" t="s">
        <v>1125</v>
      </c>
      <c r="Q314" s="46"/>
      <c r="R314" s="49"/>
      <c r="S314" s="34" t="s">
        <v>1122</v>
      </c>
      <c r="T314" s="48">
        <v>0</v>
      </c>
      <c r="U314" s="114">
        <v>44438</v>
      </c>
      <c r="V314" s="114">
        <v>45534</v>
      </c>
      <c r="W314" s="115">
        <v>84000</v>
      </c>
    </row>
    <row r="315" spans="1:25" s="20" customFormat="1" ht="409.5" customHeight="1">
      <c r="A315" s="110" t="s">
        <v>1047</v>
      </c>
      <c r="B315" s="71">
        <v>80204250585</v>
      </c>
      <c r="C315" s="70" t="s">
        <v>228</v>
      </c>
      <c r="D315" s="71" t="s">
        <v>1428</v>
      </c>
      <c r="E315" s="71" t="s">
        <v>43</v>
      </c>
      <c r="F315" s="110"/>
      <c r="G315" s="110"/>
      <c r="H315" s="110"/>
      <c r="I315" s="110"/>
      <c r="J315" s="71" t="s">
        <v>1050</v>
      </c>
      <c r="K315" s="110"/>
      <c r="L315" s="34" t="s">
        <v>1051</v>
      </c>
      <c r="M315" s="49"/>
      <c r="N315" s="49"/>
      <c r="O315" s="49"/>
      <c r="P315" s="49"/>
      <c r="Q315" s="54" t="s">
        <v>1049</v>
      </c>
      <c r="R315" s="49"/>
      <c r="S315" s="49" t="s">
        <v>1048</v>
      </c>
      <c r="T315" s="95">
        <v>194149.85</v>
      </c>
      <c r="U315" s="83">
        <v>44420</v>
      </c>
      <c r="V315" s="83">
        <v>44546</v>
      </c>
      <c r="W315" s="117">
        <v>0</v>
      </c>
    </row>
    <row r="316" spans="1:25" s="20" customFormat="1" ht="60" customHeight="1">
      <c r="A316" s="41" t="s">
        <v>1056</v>
      </c>
      <c r="B316" s="41" t="s">
        <v>1056</v>
      </c>
      <c r="C316" s="34" t="s">
        <v>83</v>
      </c>
      <c r="D316" s="35" t="s">
        <v>1057</v>
      </c>
      <c r="E316" s="34" t="s">
        <v>51</v>
      </c>
      <c r="F316" s="41"/>
      <c r="G316" s="41"/>
      <c r="H316" s="41"/>
      <c r="I316" s="41"/>
      <c r="J316" s="46" t="s">
        <v>86</v>
      </c>
      <c r="K316" s="41"/>
      <c r="L316" s="118" t="s">
        <v>1058</v>
      </c>
      <c r="M316" s="41"/>
      <c r="N316" s="41"/>
      <c r="O316" s="41"/>
      <c r="P316" s="41"/>
      <c r="Q316" s="54" t="s">
        <v>86</v>
      </c>
      <c r="R316" s="41"/>
      <c r="S316" s="49" t="s">
        <v>1058</v>
      </c>
      <c r="T316" s="43">
        <v>65000</v>
      </c>
      <c r="U316" s="83">
        <v>44371</v>
      </c>
      <c r="V316" s="83">
        <v>44881</v>
      </c>
      <c r="W316" s="43">
        <f>11013.29+8134.83+7932.82+7296.63</f>
        <v>34377.57</v>
      </c>
    </row>
    <row r="317" spans="1:25" s="20" customFormat="1" ht="60" customHeight="1">
      <c r="A317" s="41" t="s">
        <v>1059</v>
      </c>
      <c r="B317" s="34" t="s">
        <v>84</v>
      </c>
      <c r="C317" s="34" t="s">
        <v>83</v>
      </c>
      <c r="D317" s="35" t="s">
        <v>1060</v>
      </c>
      <c r="E317" s="34" t="s">
        <v>51</v>
      </c>
      <c r="F317" s="41"/>
      <c r="G317" s="41"/>
      <c r="H317" s="41"/>
      <c r="I317" s="41"/>
      <c r="J317" s="93" t="s">
        <v>86</v>
      </c>
      <c r="K317" s="41"/>
      <c r="L317" s="118" t="s">
        <v>1058</v>
      </c>
      <c r="M317" s="41"/>
      <c r="N317" s="41"/>
      <c r="O317" s="41"/>
      <c r="P317" s="41"/>
      <c r="Q317" s="46" t="s">
        <v>86</v>
      </c>
      <c r="R317" s="41"/>
      <c r="S317" s="49" t="s">
        <v>1058</v>
      </c>
      <c r="T317" s="46" t="s">
        <v>1061</v>
      </c>
      <c r="U317" s="119">
        <v>44378</v>
      </c>
      <c r="V317" s="119">
        <v>44742</v>
      </c>
      <c r="W317" s="43">
        <v>13150</v>
      </c>
    </row>
    <row r="318" spans="1:25" ht="51" customHeight="1">
      <c r="A318" s="118" t="s">
        <v>1070</v>
      </c>
      <c r="B318" s="118">
        <v>80204250585</v>
      </c>
      <c r="C318" s="118" t="s">
        <v>228</v>
      </c>
      <c r="D318" s="118" t="s">
        <v>1071</v>
      </c>
      <c r="E318" s="34" t="s">
        <v>39</v>
      </c>
      <c r="F318" s="67"/>
      <c r="G318" s="67"/>
      <c r="H318" s="67"/>
      <c r="I318" s="67"/>
      <c r="J318" s="118">
        <v>399810589</v>
      </c>
      <c r="K318" s="67"/>
      <c r="L318" s="118" t="s">
        <v>349</v>
      </c>
      <c r="M318" s="67"/>
      <c r="N318" s="67"/>
      <c r="O318" s="67"/>
      <c r="P318" s="67"/>
      <c r="Q318" s="118">
        <v>399810589</v>
      </c>
      <c r="R318" s="67"/>
      <c r="S318" s="118" t="s">
        <v>349</v>
      </c>
      <c r="T318" s="120">
        <v>3100</v>
      </c>
      <c r="U318" s="119">
        <v>44385</v>
      </c>
      <c r="V318" s="119">
        <v>44408</v>
      </c>
      <c r="W318" s="121">
        <f>521.74+2365.77</f>
        <v>2887.51</v>
      </c>
    </row>
    <row r="319" spans="1:25" ht="51" customHeight="1">
      <c r="A319" s="118" t="s">
        <v>1073</v>
      </c>
      <c r="B319" s="118">
        <v>80204250585</v>
      </c>
      <c r="C319" s="118" t="s">
        <v>228</v>
      </c>
      <c r="D319" s="118" t="s">
        <v>1074</v>
      </c>
      <c r="E319" s="34" t="s">
        <v>48</v>
      </c>
      <c r="F319" s="67"/>
      <c r="G319" s="67"/>
      <c r="H319" s="67"/>
      <c r="I319" s="67"/>
      <c r="J319" s="67"/>
      <c r="K319" s="67"/>
      <c r="L319" s="67" t="s">
        <v>1254</v>
      </c>
      <c r="M319" s="67"/>
      <c r="N319" s="67"/>
      <c r="O319" s="67"/>
      <c r="P319" s="67"/>
      <c r="Q319" s="67"/>
      <c r="R319" s="67"/>
      <c r="S319" s="118" t="s">
        <v>452</v>
      </c>
      <c r="T319" s="121">
        <v>671.39</v>
      </c>
      <c r="U319" s="122">
        <v>44409</v>
      </c>
      <c r="V319" s="122">
        <v>44773</v>
      </c>
      <c r="W319" s="121">
        <v>0</v>
      </c>
    </row>
    <row r="320" spans="1:25" s="31" customFormat="1" ht="51" customHeight="1">
      <c r="A320" s="118" t="s">
        <v>1005</v>
      </c>
      <c r="B320" s="118">
        <v>80204250585</v>
      </c>
      <c r="C320" s="118" t="s">
        <v>228</v>
      </c>
      <c r="D320" s="118" t="s">
        <v>1006</v>
      </c>
      <c r="E320" s="34" t="s">
        <v>39</v>
      </c>
      <c r="F320" s="67"/>
      <c r="G320" s="67"/>
      <c r="H320" s="67"/>
      <c r="I320" s="67"/>
      <c r="J320" s="67"/>
      <c r="K320" s="67"/>
      <c r="L320" s="67"/>
      <c r="M320" s="67"/>
      <c r="N320" s="67"/>
      <c r="O320" s="67"/>
      <c r="P320" s="67"/>
      <c r="Q320" s="118">
        <v>8333270018</v>
      </c>
      <c r="R320" s="67"/>
      <c r="S320" s="118" t="s">
        <v>294</v>
      </c>
      <c r="T320" s="120">
        <v>12479</v>
      </c>
      <c r="U320" s="122">
        <v>44378</v>
      </c>
      <c r="V320" s="122">
        <v>44742</v>
      </c>
      <c r="W320" s="120">
        <f>2745.38+12479</f>
        <v>15224.380000000001</v>
      </c>
      <c r="Y320" s="20"/>
    </row>
    <row r="321" spans="1:25" s="20" customFormat="1" ht="38.25" customHeight="1">
      <c r="A321" s="118" t="s">
        <v>1008</v>
      </c>
      <c r="B321" s="118">
        <v>80204250585</v>
      </c>
      <c r="C321" s="118" t="s">
        <v>228</v>
      </c>
      <c r="D321" s="118" t="s">
        <v>1009</v>
      </c>
      <c r="E321" s="118" t="s">
        <v>51</v>
      </c>
      <c r="F321" s="67"/>
      <c r="G321" s="67"/>
      <c r="H321" s="67"/>
      <c r="I321" s="67"/>
      <c r="J321" s="67"/>
      <c r="K321" s="67"/>
      <c r="L321" s="67"/>
      <c r="M321" s="67"/>
      <c r="N321" s="67"/>
      <c r="O321" s="67"/>
      <c r="P321" s="67"/>
      <c r="Q321" s="118">
        <v>13464671000</v>
      </c>
      <c r="R321" s="67"/>
      <c r="S321" s="118" t="s">
        <v>1010</v>
      </c>
      <c r="T321" s="120">
        <v>24600</v>
      </c>
      <c r="U321" s="122">
        <v>44440</v>
      </c>
      <c r="V321" s="122">
        <v>44773</v>
      </c>
      <c r="W321" s="121">
        <f>(216.39*4)-(6.55*4)+(336.06*13)+209.83+(336.06*3)</f>
        <v>6426.15</v>
      </c>
    </row>
    <row r="322" spans="1:25" s="20" customFormat="1" ht="153" customHeight="1">
      <c r="A322" s="118" t="s">
        <v>1075</v>
      </c>
      <c r="B322" s="118">
        <v>80204250585</v>
      </c>
      <c r="C322" s="118" t="s">
        <v>228</v>
      </c>
      <c r="D322" s="118" t="s">
        <v>1076</v>
      </c>
      <c r="E322" s="34" t="s">
        <v>38</v>
      </c>
      <c r="F322" s="67"/>
      <c r="G322" s="67"/>
      <c r="H322" s="67"/>
      <c r="I322" s="118"/>
      <c r="J322" s="118" t="s">
        <v>1077</v>
      </c>
      <c r="K322" s="67"/>
      <c r="L322" s="118" t="s">
        <v>1078</v>
      </c>
      <c r="M322" s="67"/>
      <c r="N322" s="67"/>
      <c r="O322" s="67"/>
      <c r="P322" s="67"/>
      <c r="Q322" s="118">
        <v>2508710585</v>
      </c>
      <c r="R322" s="67"/>
      <c r="S322" s="118" t="s">
        <v>1079</v>
      </c>
      <c r="T322" s="120">
        <v>117600</v>
      </c>
      <c r="U322" s="122">
        <v>44470</v>
      </c>
      <c r="V322" s="122">
        <v>44620</v>
      </c>
      <c r="W322" s="121">
        <v>36122</v>
      </c>
    </row>
    <row r="323" spans="1:25" ht="102" customHeight="1">
      <c r="A323" s="118" t="s">
        <v>1083</v>
      </c>
      <c r="B323" s="118">
        <v>80204250585</v>
      </c>
      <c r="C323" s="118" t="s">
        <v>228</v>
      </c>
      <c r="D323" s="118" t="s">
        <v>1114</v>
      </c>
      <c r="E323" s="34" t="s">
        <v>39</v>
      </c>
      <c r="F323" s="67"/>
      <c r="G323" s="67"/>
      <c r="H323" s="67"/>
      <c r="I323" s="67"/>
      <c r="J323" s="67"/>
      <c r="K323" s="67"/>
      <c r="L323" s="67"/>
      <c r="M323" s="67"/>
      <c r="N323" s="67"/>
      <c r="O323" s="67"/>
      <c r="P323" s="67"/>
      <c r="Q323" s="118">
        <v>10556200961</v>
      </c>
      <c r="R323" s="67"/>
      <c r="S323" s="118" t="s">
        <v>378</v>
      </c>
      <c r="T323" s="123">
        <v>33125</v>
      </c>
      <c r="U323" s="122">
        <v>44440</v>
      </c>
      <c r="V323" s="122">
        <v>45351</v>
      </c>
      <c r="W323" s="118">
        <v>3312.5</v>
      </c>
    </row>
    <row r="324" spans="1:25" ht="76.5" customHeight="1">
      <c r="A324" s="118" t="s">
        <v>1032</v>
      </c>
      <c r="B324" s="118">
        <v>80204250585</v>
      </c>
      <c r="C324" s="118" t="s">
        <v>228</v>
      </c>
      <c r="D324" s="118" t="s">
        <v>1033</v>
      </c>
      <c r="E324" s="34" t="s">
        <v>48</v>
      </c>
      <c r="F324" s="67"/>
      <c r="G324" s="67"/>
      <c r="H324" s="67"/>
      <c r="I324" s="67"/>
      <c r="J324" s="67"/>
      <c r="K324" s="67"/>
      <c r="L324" s="67"/>
      <c r="M324" s="67"/>
      <c r="N324" s="67"/>
      <c r="O324" s="67"/>
      <c r="P324" s="67"/>
      <c r="Q324" s="118">
        <v>9337161005</v>
      </c>
      <c r="R324" s="67"/>
      <c r="S324" s="118" t="s">
        <v>442</v>
      </c>
      <c r="T324" s="120">
        <v>11350</v>
      </c>
      <c r="U324" s="122">
        <v>44356</v>
      </c>
      <c r="V324" s="122">
        <v>44361</v>
      </c>
      <c r="W324" s="120">
        <f>2491.24+11299</f>
        <v>13790.24</v>
      </c>
    </row>
    <row r="325" spans="1:25" s="20" customFormat="1" ht="51" customHeight="1">
      <c r="A325" s="118" t="s">
        <v>1084</v>
      </c>
      <c r="B325" s="118">
        <v>80204250585</v>
      </c>
      <c r="C325" s="118" t="s">
        <v>228</v>
      </c>
      <c r="D325" s="118" t="s">
        <v>1085</v>
      </c>
      <c r="E325" s="118" t="s">
        <v>51</v>
      </c>
      <c r="F325" s="67"/>
      <c r="G325" s="67"/>
      <c r="H325" s="67"/>
      <c r="I325" s="67"/>
      <c r="J325" s="67"/>
      <c r="K325" s="67"/>
      <c r="L325" s="67"/>
      <c r="M325" s="67"/>
      <c r="N325" s="67"/>
      <c r="O325" s="67"/>
      <c r="P325" s="67"/>
      <c r="Q325" s="118">
        <v>401990585</v>
      </c>
      <c r="R325" s="67"/>
      <c r="S325" s="118" t="s">
        <v>1086</v>
      </c>
      <c r="T325" s="120">
        <v>105206.82</v>
      </c>
      <c r="U325" s="122">
        <v>44459</v>
      </c>
      <c r="V325" s="122">
        <v>44761</v>
      </c>
      <c r="W325" s="121">
        <v>0</v>
      </c>
    </row>
    <row r="326" spans="1:25" ht="89.25" customHeight="1">
      <c r="A326" s="118" t="s">
        <v>1087</v>
      </c>
      <c r="B326" s="118">
        <v>80204250585</v>
      </c>
      <c r="C326" s="118" t="s">
        <v>228</v>
      </c>
      <c r="D326" s="118" t="s">
        <v>1088</v>
      </c>
      <c r="E326" s="118" t="s">
        <v>51</v>
      </c>
      <c r="F326" s="67"/>
      <c r="G326" s="67"/>
      <c r="H326" s="67"/>
      <c r="I326" s="67"/>
      <c r="J326" s="67"/>
      <c r="K326" s="67"/>
      <c r="L326" s="67"/>
      <c r="M326" s="67"/>
      <c r="N326" s="67"/>
      <c r="O326" s="67"/>
      <c r="P326" s="67"/>
      <c r="Q326" s="118">
        <v>401990585</v>
      </c>
      <c r="R326" s="67"/>
      <c r="S326" s="118" t="s">
        <v>1086</v>
      </c>
      <c r="T326" s="120">
        <v>792658.75</v>
      </c>
      <c r="U326" s="122">
        <v>44398</v>
      </c>
      <c r="V326" s="122">
        <v>44762</v>
      </c>
      <c r="W326" s="121">
        <v>0</v>
      </c>
    </row>
    <row r="327" spans="1:25" ht="76.5" customHeight="1">
      <c r="A327" s="118" t="s">
        <v>1089</v>
      </c>
      <c r="B327" s="118">
        <v>80204250585</v>
      </c>
      <c r="C327" s="118" t="s">
        <v>228</v>
      </c>
      <c r="D327" s="118" t="s">
        <v>1090</v>
      </c>
      <c r="E327" s="34" t="s">
        <v>48</v>
      </c>
      <c r="F327" s="67"/>
      <c r="G327" s="67"/>
      <c r="H327" s="67"/>
      <c r="I327" s="67"/>
      <c r="J327" s="67"/>
      <c r="K327" s="67"/>
      <c r="L327" s="67"/>
      <c r="M327" s="67"/>
      <c r="N327" s="67"/>
      <c r="O327" s="67"/>
      <c r="P327" s="67"/>
      <c r="Q327" s="118">
        <v>80005050507</v>
      </c>
      <c r="R327" s="67"/>
      <c r="S327" s="118" t="s">
        <v>1091</v>
      </c>
      <c r="T327" s="120">
        <v>50000</v>
      </c>
      <c r="U327" s="122">
        <v>44418</v>
      </c>
      <c r="V327" s="122">
        <v>44602</v>
      </c>
      <c r="W327" s="121">
        <v>0</v>
      </c>
    </row>
    <row r="328" spans="1:25" ht="51" customHeight="1">
      <c r="A328" s="118" t="s">
        <v>1092</v>
      </c>
      <c r="B328" s="118">
        <v>80204250585</v>
      </c>
      <c r="C328" s="118" t="s">
        <v>228</v>
      </c>
      <c r="D328" s="118" t="s">
        <v>1093</v>
      </c>
      <c r="E328" s="34" t="s">
        <v>48</v>
      </c>
      <c r="F328" s="67"/>
      <c r="G328" s="67"/>
      <c r="H328" s="67"/>
      <c r="I328" s="67"/>
      <c r="J328" s="67"/>
      <c r="K328" s="67"/>
      <c r="L328" s="67"/>
      <c r="M328" s="67"/>
      <c r="N328" s="67"/>
      <c r="O328" s="67"/>
      <c r="P328" s="67"/>
      <c r="Q328" s="118">
        <v>2082040680</v>
      </c>
      <c r="R328" s="67"/>
      <c r="S328" s="118" t="s">
        <v>1094</v>
      </c>
      <c r="T328" s="120">
        <v>4122.5</v>
      </c>
      <c r="U328" s="122">
        <v>44414</v>
      </c>
      <c r="V328" s="122">
        <v>44778</v>
      </c>
      <c r="W328" s="121">
        <f>906.95+4122.5</f>
        <v>5029.45</v>
      </c>
    </row>
    <row r="329" spans="1:25" s="20" customFormat="1" ht="63.75" customHeight="1">
      <c r="A329" s="118" t="s">
        <v>1095</v>
      </c>
      <c r="B329" s="118">
        <v>80204250585</v>
      </c>
      <c r="C329" s="118" t="s">
        <v>228</v>
      </c>
      <c r="D329" s="118" t="s">
        <v>1096</v>
      </c>
      <c r="E329" s="34" t="s">
        <v>48</v>
      </c>
      <c r="F329" s="67"/>
      <c r="G329" s="67"/>
      <c r="H329" s="67"/>
      <c r="I329" s="67"/>
      <c r="J329" s="67"/>
      <c r="K329" s="67"/>
      <c r="L329" s="67"/>
      <c r="M329" s="67"/>
      <c r="N329" s="67"/>
      <c r="O329" s="67"/>
      <c r="P329" s="67"/>
      <c r="Q329" s="67"/>
      <c r="R329" s="67"/>
      <c r="S329" s="118" t="s">
        <v>1097</v>
      </c>
      <c r="T329" s="120">
        <v>19900</v>
      </c>
      <c r="U329" s="122">
        <v>44444</v>
      </c>
      <c r="V329" s="122">
        <v>45504</v>
      </c>
      <c r="W329" s="121">
        <v>0</v>
      </c>
    </row>
    <row r="330" spans="1:25" ht="76.5" customHeight="1">
      <c r="A330" s="118" t="s">
        <v>1099</v>
      </c>
      <c r="B330" s="118">
        <v>80204250585</v>
      </c>
      <c r="C330" s="118" t="s">
        <v>228</v>
      </c>
      <c r="D330" s="118" t="s">
        <v>1100</v>
      </c>
      <c r="E330" s="34" t="s">
        <v>38</v>
      </c>
      <c r="F330" s="67"/>
      <c r="G330" s="67"/>
      <c r="H330" s="67"/>
      <c r="I330" s="118" t="s">
        <v>1101</v>
      </c>
      <c r="J330" s="118" t="s">
        <v>1102</v>
      </c>
      <c r="K330" s="67"/>
      <c r="L330" s="118" t="s">
        <v>1103</v>
      </c>
      <c r="M330" s="67"/>
      <c r="N330" s="67"/>
      <c r="O330" s="67"/>
      <c r="P330" s="67"/>
      <c r="Q330" s="118">
        <v>5289751009</v>
      </c>
      <c r="R330" s="67"/>
      <c r="S330" s="118" t="s">
        <v>1104</v>
      </c>
      <c r="T330" s="120">
        <v>116489.91</v>
      </c>
      <c r="U330" s="122">
        <v>44420</v>
      </c>
      <c r="V330" s="122">
        <v>44546</v>
      </c>
      <c r="W330" s="120">
        <v>127035.38</v>
      </c>
    </row>
    <row r="331" spans="1:25" ht="63.75" customHeight="1">
      <c r="A331" s="118" t="s">
        <v>1105</v>
      </c>
      <c r="B331" s="118">
        <v>80204250585</v>
      </c>
      <c r="C331" s="118" t="s">
        <v>228</v>
      </c>
      <c r="D331" s="118" t="s">
        <v>1106</v>
      </c>
      <c r="E331" s="34" t="s">
        <v>48</v>
      </c>
      <c r="F331" s="67"/>
      <c r="G331" s="67"/>
      <c r="H331" s="67"/>
      <c r="I331" s="67"/>
      <c r="J331" s="124" t="s">
        <v>1127</v>
      </c>
      <c r="K331" s="67"/>
      <c r="L331" s="118" t="s">
        <v>1107</v>
      </c>
      <c r="M331" s="67"/>
      <c r="N331" s="67"/>
      <c r="O331" s="67"/>
      <c r="P331" s="67"/>
      <c r="Q331" s="124" t="s">
        <v>1127</v>
      </c>
      <c r="R331" s="67"/>
      <c r="S331" s="118" t="s">
        <v>1107</v>
      </c>
      <c r="T331" s="120">
        <v>1299</v>
      </c>
      <c r="U331" s="122">
        <v>44407</v>
      </c>
      <c r="V331" s="122">
        <v>44418</v>
      </c>
      <c r="W331" s="121">
        <f>285.78+1299</f>
        <v>1584.78</v>
      </c>
    </row>
    <row r="332" spans="1:25" ht="89.25" customHeight="1">
      <c r="A332" s="118" t="s">
        <v>1108</v>
      </c>
      <c r="B332" s="118">
        <v>80204250585</v>
      </c>
      <c r="C332" s="118" t="s">
        <v>228</v>
      </c>
      <c r="D332" s="118" t="s">
        <v>1109</v>
      </c>
      <c r="E332" s="34" t="s">
        <v>48</v>
      </c>
      <c r="F332" s="67"/>
      <c r="G332" s="67"/>
      <c r="H332" s="67"/>
      <c r="I332" s="67"/>
      <c r="J332" s="118" t="s">
        <v>1110</v>
      </c>
      <c r="K332" s="67"/>
      <c r="L332" s="118" t="s">
        <v>1110</v>
      </c>
      <c r="M332" s="67"/>
      <c r="N332" s="67"/>
      <c r="O332" s="67"/>
      <c r="P332" s="67"/>
      <c r="Q332" s="118" t="s">
        <v>1110</v>
      </c>
      <c r="R332" s="67"/>
      <c r="S332" s="118" t="s">
        <v>1110</v>
      </c>
      <c r="T332" s="120">
        <v>2577</v>
      </c>
      <c r="U332" s="122">
        <v>44408</v>
      </c>
      <c r="V332" s="122">
        <v>44418</v>
      </c>
      <c r="W332" s="121">
        <f>560.34+2547</f>
        <v>3107.34</v>
      </c>
    </row>
    <row r="333" spans="1:25" s="20" customFormat="1" ht="30" customHeight="1">
      <c r="A333" s="118" t="s">
        <v>1111</v>
      </c>
      <c r="B333" s="118">
        <v>80204250585</v>
      </c>
      <c r="C333" s="118" t="s">
        <v>228</v>
      </c>
      <c r="D333" s="118" t="s">
        <v>1112</v>
      </c>
      <c r="E333" s="34" t="s">
        <v>48</v>
      </c>
      <c r="F333" s="67"/>
      <c r="G333" s="67"/>
      <c r="H333" s="67"/>
      <c r="I333" s="67"/>
      <c r="J333" s="67"/>
      <c r="K333" s="67"/>
      <c r="L333" s="67"/>
      <c r="M333" s="67"/>
      <c r="N333" s="67"/>
      <c r="O333" s="67"/>
      <c r="P333" s="67"/>
      <c r="Q333" s="67"/>
      <c r="R333" s="67"/>
      <c r="S333" s="118" t="s">
        <v>1113</v>
      </c>
      <c r="T333" s="120">
        <v>10534</v>
      </c>
      <c r="U333" s="122">
        <v>44466</v>
      </c>
      <c r="V333" s="122">
        <v>44832</v>
      </c>
      <c r="W333" s="121">
        <v>0</v>
      </c>
    </row>
    <row r="334" spans="1:25" s="29" customFormat="1" ht="45">
      <c r="A334" s="49" t="s">
        <v>1115</v>
      </c>
      <c r="B334" s="118">
        <v>80204250585</v>
      </c>
      <c r="C334" s="118" t="s">
        <v>228</v>
      </c>
      <c r="D334" s="118" t="s">
        <v>1116</v>
      </c>
      <c r="E334" s="34" t="s">
        <v>39</v>
      </c>
      <c r="F334" s="49"/>
      <c r="G334" s="49"/>
      <c r="H334" s="49"/>
      <c r="I334" s="49"/>
      <c r="J334" s="46"/>
      <c r="K334" s="49"/>
      <c r="L334" s="49"/>
      <c r="M334" s="49"/>
      <c r="N334" s="49"/>
      <c r="O334" s="49"/>
      <c r="P334" s="49"/>
      <c r="Q334" s="46"/>
      <c r="R334" s="49"/>
      <c r="S334" s="49"/>
      <c r="T334" s="48">
        <v>0</v>
      </c>
      <c r="U334" s="83"/>
      <c r="V334" s="83"/>
      <c r="W334" s="43">
        <v>0</v>
      </c>
      <c r="Y334" s="30"/>
    </row>
    <row r="335" spans="1:25" s="30" customFormat="1" ht="114.75" customHeight="1">
      <c r="A335" s="49" t="s">
        <v>1117</v>
      </c>
      <c r="B335" s="118">
        <v>80204250585</v>
      </c>
      <c r="C335" s="118" t="s">
        <v>228</v>
      </c>
      <c r="D335" s="118" t="s">
        <v>1265</v>
      </c>
      <c r="E335" s="34" t="s">
        <v>48</v>
      </c>
      <c r="F335" s="49"/>
      <c r="G335" s="49"/>
      <c r="H335" s="49"/>
      <c r="I335" s="49"/>
      <c r="J335" s="46"/>
      <c r="K335" s="49"/>
      <c r="L335" s="49"/>
      <c r="M335" s="49"/>
      <c r="N335" s="49"/>
      <c r="O335" s="49"/>
      <c r="P335" s="49"/>
      <c r="Q335" s="106" t="s">
        <v>587</v>
      </c>
      <c r="R335" s="35"/>
      <c r="S335" s="35" t="s">
        <v>1126</v>
      </c>
      <c r="T335" s="48">
        <v>150000</v>
      </c>
      <c r="U335" s="83">
        <v>44470</v>
      </c>
      <c r="V335" s="83">
        <v>45199</v>
      </c>
      <c r="W335" s="126">
        <f>1390.1+2849.36+3469.31+4160.04+5690.87+11448.5</f>
        <v>29008.18</v>
      </c>
    </row>
    <row r="336" spans="1:25" s="29" customFormat="1" ht="105" customHeight="1">
      <c r="A336" s="49" t="s">
        <v>1118</v>
      </c>
      <c r="B336" s="118">
        <v>80204250585</v>
      </c>
      <c r="C336" s="118" t="s">
        <v>228</v>
      </c>
      <c r="D336" s="118" t="s">
        <v>1119</v>
      </c>
      <c r="E336" s="34" t="s">
        <v>58</v>
      </c>
      <c r="F336" s="49"/>
      <c r="G336" s="49"/>
      <c r="H336" s="49"/>
      <c r="I336" s="49"/>
      <c r="J336" s="34" t="s">
        <v>1256</v>
      </c>
      <c r="K336" s="49"/>
      <c r="L336" s="34" t="s">
        <v>1255</v>
      </c>
      <c r="M336" s="49"/>
      <c r="N336" s="49"/>
      <c r="O336" s="49"/>
      <c r="P336" s="49"/>
      <c r="Q336" s="54" t="s">
        <v>1257</v>
      </c>
      <c r="R336" s="49"/>
      <c r="S336" s="49" t="s">
        <v>1258</v>
      </c>
      <c r="T336" s="48">
        <v>146320.56</v>
      </c>
      <c r="U336" s="83">
        <v>44562</v>
      </c>
      <c r="V336" s="83">
        <v>44926</v>
      </c>
      <c r="W336" s="43">
        <v>0</v>
      </c>
      <c r="Y336" s="30"/>
    </row>
    <row r="337" spans="1:23" s="20" customFormat="1" ht="60" customHeight="1">
      <c r="A337" s="20" t="s">
        <v>1131</v>
      </c>
      <c r="B337" s="49" t="s">
        <v>84</v>
      </c>
      <c r="C337" s="34" t="s">
        <v>83</v>
      </c>
      <c r="D337" s="35" t="s">
        <v>1276</v>
      </c>
      <c r="E337" s="34" t="s">
        <v>48</v>
      </c>
      <c r="J337" s="54" t="s">
        <v>1132</v>
      </c>
      <c r="L337" s="49" t="s">
        <v>1133</v>
      </c>
      <c r="Q337" s="93" t="s">
        <v>1132</v>
      </c>
      <c r="S337" s="49" t="s">
        <v>1133</v>
      </c>
      <c r="T337" s="43">
        <v>39000</v>
      </c>
      <c r="U337" s="83">
        <v>44396</v>
      </c>
      <c r="V337" s="119">
        <v>44561</v>
      </c>
      <c r="W337" s="20">
        <v>0</v>
      </c>
    </row>
    <row r="338" spans="1:23" s="20" customFormat="1" ht="30" customHeight="1">
      <c r="A338" s="20" t="s">
        <v>1135</v>
      </c>
      <c r="B338" s="49" t="s">
        <v>84</v>
      </c>
      <c r="C338" s="34" t="s">
        <v>83</v>
      </c>
      <c r="D338" s="34" t="s">
        <v>1136</v>
      </c>
      <c r="E338" s="34" t="s">
        <v>48</v>
      </c>
      <c r="J338" s="54" t="s">
        <v>906</v>
      </c>
      <c r="L338" s="20" t="s">
        <v>1098</v>
      </c>
      <c r="Q338" s="54" t="s">
        <v>906</v>
      </c>
      <c r="S338" s="20" t="s">
        <v>1098</v>
      </c>
      <c r="T338" s="125">
        <v>18550</v>
      </c>
      <c r="U338" s="83">
        <v>44470</v>
      </c>
      <c r="V338" s="83">
        <v>44592</v>
      </c>
      <c r="W338" s="20">
        <f>8400-6885.24+13770.49</f>
        <v>15285.25</v>
      </c>
    </row>
    <row r="339" spans="1:23" s="20" customFormat="1" ht="105" customHeight="1">
      <c r="A339" s="20" t="s">
        <v>1137</v>
      </c>
      <c r="B339" s="49" t="s">
        <v>84</v>
      </c>
      <c r="C339" s="34" t="s">
        <v>83</v>
      </c>
      <c r="D339" s="35" t="s">
        <v>1270</v>
      </c>
      <c r="E339" s="34" t="s">
        <v>48</v>
      </c>
      <c r="J339" s="46" t="s">
        <v>1138</v>
      </c>
      <c r="L339" s="35" t="s">
        <v>1139</v>
      </c>
      <c r="Q339" s="46" t="s">
        <v>1138</v>
      </c>
      <c r="S339" s="35" t="s">
        <v>1139</v>
      </c>
      <c r="T339" s="43">
        <v>47400</v>
      </c>
      <c r="U339" s="83">
        <v>44417</v>
      </c>
      <c r="V339" s="119">
        <v>44804</v>
      </c>
      <c r="W339" s="48">
        <f>8880+8880</f>
        <v>17760</v>
      </c>
    </row>
    <row r="340" spans="1:23" ht="38.25" customHeight="1">
      <c r="A340" s="49" t="s">
        <v>1140</v>
      </c>
      <c r="B340" s="49" t="s">
        <v>84</v>
      </c>
      <c r="C340" s="34" t="s">
        <v>83</v>
      </c>
      <c r="D340" s="118" t="s">
        <v>1141</v>
      </c>
      <c r="E340" s="34" t="s">
        <v>48</v>
      </c>
      <c r="F340" s="49"/>
      <c r="G340" s="49"/>
      <c r="H340" s="49"/>
      <c r="I340" s="49"/>
      <c r="J340" s="46"/>
      <c r="K340" s="49"/>
      <c r="L340" s="49"/>
      <c r="M340" s="49"/>
      <c r="N340" s="49"/>
      <c r="O340" s="49"/>
      <c r="P340" s="49"/>
      <c r="Q340" s="54" t="s">
        <v>1143</v>
      </c>
      <c r="R340" s="49"/>
      <c r="S340" s="49" t="s">
        <v>1142</v>
      </c>
      <c r="T340" s="48">
        <v>110000</v>
      </c>
      <c r="U340" s="83">
        <v>44317</v>
      </c>
      <c r="V340" s="83">
        <v>44926</v>
      </c>
      <c r="W340" s="43">
        <f>2209.27+2176.31+2390.54+200.98+3007.74+4768.15+4845.08+896.02</f>
        <v>20494.09</v>
      </c>
    </row>
    <row r="341" spans="1:23" ht="51" customHeight="1">
      <c r="A341" s="118" t="s">
        <v>1161</v>
      </c>
      <c r="B341" s="118">
        <v>80204250585</v>
      </c>
      <c r="C341" s="118" t="s">
        <v>228</v>
      </c>
      <c r="D341" s="118" t="s">
        <v>1162</v>
      </c>
      <c r="E341" s="34" t="s">
        <v>48</v>
      </c>
      <c r="F341" s="67"/>
      <c r="G341" s="67"/>
      <c r="H341" s="67"/>
      <c r="I341" s="67"/>
      <c r="J341" s="118">
        <v>933570327</v>
      </c>
      <c r="K341" s="67"/>
      <c r="L341" s="118" t="s">
        <v>1163</v>
      </c>
      <c r="M341" s="67"/>
      <c r="N341" s="67"/>
      <c r="O341" s="67"/>
      <c r="P341" s="67"/>
      <c r="Q341" s="118">
        <v>933570327</v>
      </c>
      <c r="R341" s="67"/>
      <c r="S341" s="118" t="s">
        <v>1163</v>
      </c>
      <c r="T341" s="120">
        <v>2758.75</v>
      </c>
      <c r="U341" s="122">
        <v>44481</v>
      </c>
      <c r="V341" s="122">
        <v>44484</v>
      </c>
      <c r="W341" s="121">
        <f>606.92+2758.75</f>
        <v>3365.67</v>
      </c>
    </row>
    <row r="342" spans="1:23" s="20" customFormat="1" ht="115.5" customHeight="1">
      <c r="A342" s="98" t="s">
        <v>1080</v>
      </c>
      <c r="B342" s="98">
        <v>80204250585</v>
      </c>
      <c r="C342" s="98" t="s">
        <v>228</v>
      </c>
      <c r="D342" s="98" t="s">
        <v>1081</v>
      </c>
      <c r="E342" s="98" t="s">
        <v>51</v>
      </c>
      <c r="F342" s="35"/>
      <c r="G342" s="35"/>
      <c r="H342" s="35"/>
      <c r="I342" s="35"/>
      <c r="J342" s="46" t="s">
        <v>1134</v>
      </c>
      <c r="K342" s="35"/>
      <c r="L342" s="98" t="s">
        <v>1082</v>
      </c>
      <c r="M342" s="35"/>
      <c r="N342" s="35"/>
      <c r="O342" s="35"/>
      <c r="P342" s="35"/>
      <c r="Q342" s="46" t="s">
        <v>1134</v>
      </c>
      <c r="R342" s="35"/>
      <c r="S342" s="98" t="s">
        <v>1082</v>
      </c>
      <c r="T342" s="126">
        <v>1227760</v>
      </c>
      <c r="U342" s="119">
        <v>44470</v>
      </c>
      <c r="V342" s="119">
        <v>45199</v>
      </c>
      <c r="W342" s="126">
        <f>1752.53+8450.18+21487.22+31524.88+23580.45+22814.8</f>
        <v>109610.06</v>
      </c>
    </row>
    <row r="343" spans="1:23" s="20" customFormat="1" ht="102" customHeight="1">
      <c r="A343" s="118" t="s">
        <v>1167</v>
      </c>
      <c r="B343" s="118">
        <v>80204250585</v>
      </c>
      <c r="C343" s="118" t="s">
        <v>228</v>
      </c>
      <c r="D343" s="118" t="s">
        <v>1277</v>
      </c>
      <c r="E343" s="34" t="s">
        <v>48</v>
      </c>
      <c r="F343" s="67"/>
      <c r="G343" s="67"/>
      <c r="H343" s="67"/>
      <c r="I343" s="67"/>
      <c r="J343" s="67"/>
      <c r="K343" s="67"/>
      <c r="L343" s="67"/>
      <c r="M343" s="67"/>
      <c r="N343" s="67"/>
      <c r="O343" s="67"/>
      <c r="P343" s="67"/>
      <c r="Q343" s="118">
        <v>10686030015</v>
      </c>
      <c r="R343" s="67"/>
      <c r="S343" s="118" t="s">
        <v>594</v>
      </c>
      <c r="T343" s="120">
        <v>7040</v>
      </c>
      <c r="U343" s="122">
        <v>44510</v>
      </c>
      <c r="V343" s="122">
        <v>44895</v>
      </c>
      <c r="W343" s="126">
        <v>2200</v>
      </c>
    </row>
    <row r="344" spans="1:23" s="20" customFormat="1" ht="102" customHeight="1">
      <c r="A344" s="118" t="s">
        <v>1169</v>
      </c>
      <c r="B344" s="118">
        <v>80204250585</v>
      </c>
      <c r="C344" s="118" t="s">
        <v>228</v>
      </c>
      <c r="D344" s="118" t="s">
        <v>1168</v>
      </c>
      <c r="E344" s="34" t="s">
        <v>48</v>
      </c>
      <c r="F344" s="67"/>
      <c r="G344" s="67"/>
      <c r="H344" s="67"/>
      <c r="I344" s="67"/>
      <c r="J344" s="67"/>
      <c r="K344" s="67"/>
      <c r="L344" s="67"/>
      <c r="M344" s="67"/>
      <c r="N344" s="67"/>
      <c r="O344" s="67"/>
      <c r="P344" s="67"/>
      <c r="Q344" s="118">
        <v>4637850753</v>
      </c>
      <c r="R344" s="67"/>
      <c r="S344" s="118" t="s">
        <v>709</v>
      </c>
      <c r="T344" s="120">
        <v>6000</v>
      </c>
      <c r="U344" s="122">
        <v>44510</v>
      </c>
      <c r="V344" s="122">
        <v>44895</v>
      </c>
      <c r="W344" s="121">
        <v>2704.92</v>
      </c>
    </row>
    <row r="345" spans="1:23" ht="51" customHeight="1">
      <c r="A345" s="118" t="s">
        <v>1170</v>
      </c>
      <c r="B345" s="118">
        <v>80204250585</v>
      </c>
      <c r="C345" s="118" t="s">
        <v>228</v>
      </c>
      <c r="D345" s="118" t="s">
        <v>1171</v>
      </c>
      <c r="E345" s="34" t="s">
        <v>48</v>
      </c>
      <c r="F345" s="67"/>
      <c r="G345" s="67"/>
      <c r="H345" s="67"/>
      <c r="I345" s="67"/>
      <c r="J345" s="67"/>
      <c r="K345" s="67"/>
      <c r="L345" s="67"/>
      <c r="M345" s="67"/>
      <c r="N345" s="67"/>
      <c r="O345" s="67"/>
      <c r="P345" s="67"/>
      <c r="Q345" s="67"/>
      <c r="R345" s="67"/>
      <c r="S345" s="118" t="s">
        <v>1172</v>
      </c>
      <c r="T345" s="121">
        <v>860</v>
      </c>
      <c r="U345" s="122">
        <v>44538</v>
      </c>
      <c r="V345" s="122">
        <v>44561</v>
      </c>
      <c r="W345" s="121">
        <v>860</v>
      </c>
    </row>
    <row r="346" spans="1:23" s="20" customFormat="1" ht="51">
      <c r="A346" s="118" t="s">
        <v>1179</v>
      </c>
      <c r="B346" s="118">
        <v>80204250585</v>
      </c>
      <c r="C346" s="118" t="s">
        <v>228</v>
      </c>
      <c r="D346" s="118" t="s">
        <v>1180</v>
      </c>
      <c r="E346" s="34" t="s">
        <v>48</v>
      </c>
      <c r="F346" s="67"/>
      <c r="G346" s="67"/>
      <c r="H346" s="67"/>
      <c r="I346" s="67"/>
      <c r="J346" s="67"/>
      <c r="K346" s="67"/>
      <c r="L346" s="67"/>
      <c r="M346" s="67"/>
      <c r="N346" s="67"/>
      <c r="O346" s="67"/>
      <c r="P346" s="67"/>
      <c r="Q346" s="118"/>
      <c r="R346" s="67"/>
      <c r="S346" s="118"/>
      <c r="T346" s="48">
        <v>0</v>
      </c>
      <c r="U346" s="122"/>
      <c r="V346" s="122"/>
      <c r="W346" s="43">
        <v>0</v>
      </c>
    </row>
    <row r="347" spans="1:23" s="20" customFormat="1" ht="60">
      <c r="A347" s="118" t="s">
        <v>1181</v>
      </c>
      <c r="B347" s="118">
        <v>80204250585</v>
      </c>
      <c r="C347" s="118" t="s">
        <v>228</v>
      </c>
      <c r="D347" s="118" t="s">
        <v>1182</v>
      </c>
      <c r="E347" s="34" t="s">
        <v>51</v>
      </c>
      <c r="F347" s="67"/>
      <c r="G347" s="67"/>
      <c r="H347" s="67"/>
      <c r="I347" s="67"/>
      <c r="J347" s="67"/>
      <c r="K347" s="67"/>
      <c r="L347" s="67"/>
      <c r="M347" s="67"/>
      <c r="N347" s="67"/>
      <c r="O347" s="67"/>
      <c r="P347" s="67"/>
      <c r="Q347" s="118"/>
      <c r="R347" s="67"/>
      <c r="S347" s="118"/>
      <c r="T347" s="48">
        <v>0</v>
      </c>
      <c r="U347" s="122"/>
      <c r="V347" s="122"/>
      <c r="W347" s="43">
        <v>0</v>
      </c>
    </row>
    <row r="348" spans="1:23" ht="82.5" customHeight="1">
      <c r="A348" s="55" t="s">
        <v>1176</v>
      </c>
      <c r="B348" s="118">
        <v>80204250585</v>
      </c>
      <c r="C348" s="118" t="s">
        <v>228</v>
      </c>
      <c r="D348" s="70" t="s">
        <v>1175</v>
      </c>
      <c r="E348" s="34" t="s">
        <v>51</v>
      </c>
      <c r="F348" s="49"/>
      <c r="G348" s="49"/>
      <c r="H348" s="49"/>
      <c r="I348" s="49"/>
      <c r="J348" s="46"/>
      <c r="K348" s="49"/>
      <c r="L348" s="49"/>
      <c r="M348" s="49"/>
      <c r="N348" s="49"/>
      <c r="O348" s="49"/>
      <c r="P348" s="49"/>
      <c r="Q348" s="46"/>
      <c r="R348" s="49"/>
      <c r="S348" s="49"/>
      <c r="T348" s="48">
        <v>0</v>
      </c>
      <c r="U348" s="83"/>
      <c r="V348" s="83"/>
      <c r="W348" s="43">
        <v>0</v>
      </c>
    </row>
    <row r="349" spans="1:23" ht="60" customHeight="1">
      <c r="A349" s="55" t="s">
        <v>1178</v>
      </c>
      <c r="B349" s="118">
        <v>80204250585</v>
      </c>
      <c r="C349" s="118" t="s">
        <v>228</v>
      </c>
      <c r="D349" s="70" t="s">
        <v>1177</v>
      </c>
      <c r="E349" s="34" t="s">
        <v>39</v>
      </c>
      <c r="F349" s="49"/>
      <c r="G349" s="49"/>
      <c r="H349" s="49"/>
      <c r="I349" s="49"/>
      <c r="J349" s="46"/>
      <c r="K349" s="49"/>
      <c r="L349" s="49"/>
      <c r="M349" s="49"/>
      <c r="N349" s="49"/>
      <c r="O349" s="49"/>
      <c r="P349" s="49"/>
      <c r="Q349" s="53" t="s">
        <v>127</v>
      </c>
      <c r="R349" s="49"/>
      <c r="S349" s="34" t="s">
        <v>221</v>
      </c>
      <c r="T349" s="120">
        <v>255223.67999999999</v>
      </c>
      <c r="U349" s="122">
        <v>44562</v>
      </c>
      <c r="V349" s="122">
        <v>44926</v>
      </c>
      <c r="W349" s="43">
        <v>0</v>
      </c>
    </row>
    <row r="350" spans="1:23" ht="63.75" customHeight="1">
      <c r="A350" s="118" t="s">
        <v>1186</v>
      </c>
      <c r="B350" s="118">
        <v>80204250585</v>
      </c>
      <c r="C350" s="118" t="s">
        <v>228</v>
      </c>
      <c r="D350" s="118" t="s">
        <v>1187</v>
      </c>
      <c r="E350" s="34" t="s">
        <v>39</v>
      </c>
      <c r="F350" s="67"/>
      <c r="G350" s="67"/>
      <c r="H350" s="67"/>
      <c r="I350" s="67"/>
      <c r="J350" s="118">
        <v>10556200961</v>
      </c>
      <c r="K350" s="67"/>
      <c r="L350" s="118" t="s">
        <v>1188</v>
      </c>
      <c r="M350" s="67"/>
      <c r="N350" s="67"/>
      <c r="O350" s="67"/>
      <c r="P350" s="67"/>
      <c r="Q350" s="118">
        <v>10556200961</v>
      </c>
      <c r="R350" s="67"/>
      <c r="S350" s="118" t="s">
        <v>378</v>
      </c>
      <c r="T350" s="120">
        <v>10600</v>
      </c>
      <c r="U350" s="122">
        <v>44562</v>
      </c>
      <c r="V350" s="122">
        <v>44926</v>
      </c>
      <c r="W350" s="121">
        <v>0</v>
      </c>
    </row>
    <row r="351" spans="1:23" ht="38.25" customHeight="1">
      <c r="A351" s="118" t="s">
        <v>1189</v>
      </c>
      <c r="B351" s="118">
        <v>80204250585</v>
      </c>
      <c r="C351" s="118" t="s">
        <v>228</v>
      </c>
      <c r="D351" s="118" t="s">
        <v>1190</v>
      </c>
      <c r="E351" s="34" t="s">
        <v>48</v>
      </c>
      <c r="F351" s="67"/>
      <c r="G351" s="67"/>
      <c r="H351" s="67"/>
      <c r="I351" s="67"/>
      <c r="J351" s="67"/>
      <c r="K351" s="67"/>
      <c r="L351" s="67"/>
      <c r="M351" s="67"/>
      <c r="N351" s="67"/>
      <c r="O351" s="67"/>
      <c r="P351" s="67"/>
      <c r="Q351" s="118">
        <v>7312041002</v>
      </c>
      <c r="R351" s="67"/>
      <c r="S351" s="118" t="s">
        <v>549</v>
      </c>
      <c r="T351" s="120">
        <v>10000</v>
      </c>
      <c r="U351" s="122">
        <v>44562</v>
      </c>
      <c r="V351" s="122">
        <v>44926</v>
      </c>
      <c r="W351" s="121">
        <v>0</v>
      </c>
    </row>
    <row r="352" spans="1:23" ht="38.25" customHeight="1">
      <c r="A352" s="118" t="s">
        <v>1191</v>
      </c>
      <c r="B352" s="118">
        <v>80204250585</v>
      </c>
      <c r="C352" s="118" t="s">
        <v>228</v>
      </c>
      <c r="D352" s="118" t="s">
        <v>1192</v>
      </c>
      <c r="E352" s="34" t="s">
        <v>48</v>
      </c>
      <c r="F352" s="67"/>
      <c r="G352" s="67"/>
      <c r="H352" s="67"/>
      <c r="I352" s="67"/>
      <c r="J352" s="67"/>
      <c r="K352" s="67"/>
      <c r="L352" s="67"/>
      <c r="M352" s="67"/>
      <c r="N352" s="67"/>
      <c r="O352" s="67"/>
      <c r="P352" s="67"/>
      <c r="Q352" s="118">
        <v>7312041002</v>
      </c>
      <c r="R352" s="67"/>
      <c r="S352" s="118" t="s">
        <v>549</v>
      </c>
      <c r="T352" s="120">
        <v>5000</v>
      </c>
      <c r="U352" s="122">
        <v>44562</v>
      </c>
      <c r="V352" s="122">
        <v>44926</v>
      </c>
      <c r="W352" s="121">
        <v>0</v>
      </c>
    </row>
    <row r="353" spans="1:23" s="20" customFormat="1" ht="63.75" customHeight="1">
      <c r="A353" s="49" t="s">
        <v>1193</v>
      </c>
      <c r="B353" s="118">
        <v>80204250585</v>
      </c>
      <c r="C353" s="118" t="s">
        <v>228</v>
      </c>
      <c r="D353" s="118" t="s">
        <v>1194</v>
      </c>
      <c r="E353" s="34" t="s">
        <v>39</v>
      </c>
      <c r="F353" s="67"/>
      <c r="G353" s="67"/>
      <c r="H353" s="67"/>
      <c r="I353" s="67"/>
      <c r="J353" s="118" t="s">
        <v>1195</v>
      </c>
      <c r="K353" s="67"/>
      <c r="L353" s="118" t="s">
        <v>1196</v>
      </c>
      <c r="M353" s="67"/>
      <c r="N353" s="67"/>
      <c r="O353" s="67"/>
      <c r="P353" s="67"/>
      <c r="Q353" s="118">
        <v>2313821007</v>
      </c>
      <c r="R353" s="67"/>
      <c r="S353" s="118" t="s">
        <v>548</v>
      </c>
      <c r="T353" s="120">
        <v>18000</v>
      </c>
      <c r="U353" s="122">
        <v>44562</v>
      </c>
      <c r="V353" s="122">
        <v>44926</v>
      </c>
      <c r="W353" s="121">
        <v>0</v>
      </c>
    </row>
    <row r="354" spans="1:23" ht="102" customHeight="1">
      <c r="A354" s="118" t="s">
        <v>1197</v>
      </c>
      <c r="B354" s="118">
        <v>80204250585</v>
      </c>
      <c r="C354" s="118" t="s">
        <v>228</v>
      </c>
      <c r="D354" s="118" t="s">
        <v>1198</v>
      </c>
      <c r="E354" s="34" t="s">
        <v>39</v>
      </c>
      <c r="F354" s="67"/>
      <c r="G354" s="67"/>
      <c r="H354" s="67"/>
      <c r="I354" s="67"/>
      <c r="J354" s="118">
        <v>10100001006</v>
      </c>
      <c r="K354" s="67"/>
      <c r="L354" s="118" t="s">
        <v>1199</v>
      </c>
      <c r="M354" s="67"/>
      <c r="N354" s="67"/>
      <c r="O354" s="67"/>
      <c r="P354" s="67"/>
      <c r="Q354" s="118">
        <v>10100001006</v>
      </c>
      <c r="R354" s="67"/>
      <c r="S354" s="118" t="s">
        <v>379</v>
      </c>
      <c r="T354" s="120">
        <v>13400</v>
      </c>
      <c r="U354" s="122">
        <v>44562</v>
      </c>
      <c r="V354" s="122">
        <v>44926</v>
      </c>
      <c r="W354" s="121">
        <v>0</v>
      </c>
    </row>
    <row r="355" spans="1:23" ht="102" customHeight="1">
      <c r="A355" s="118" t="s">
        <v>1200</v>
      </c>
      <c r="B355" s="118">
        <v>80204250585</v>
      </c>
      <c r="C355" s="118" t="s">
        <v>228</v>
      </c>
      <c r="D355" s="118" t="s">
        <v>1201</v>
      </c>
      <c r="E355" s="34" t="s">
        <v>39</v>
      </c>
      <c r="F355" s="67"/>
      <c r="G355" s="67"/>
      <c r="H355" s="67"/>
      <c r="I355" s="67"/>
      <c r="J355" s="118">
        <v>10100001006</v>
      </c>
      <c r="K355" s="67"/>
      <c r="L355" s="118" t="s">
        <v>1202</v>
      </c>
      <c r="M355" s="67"/>
      <c r="N355" s="67"/>
      <c r="O355" s="67"/>
      <c r="P355" s="67"/>
      <c r="Q355" s="118">
        <v>10100001006</v>
      </c>
      <c r="R355" s="67"/>
      <c r="S355" s="118" t="s">
        <v>379</v>
      </c>
      <c r="T355" s="120">
        <v>18600</v>
      </c>
      <c r="U355" s="122">
        <v>44562</v>
      </c>
      <c r="V355" s="122">
        <v>44926</v>
      </c>
      <c r="W355" s="121">
        <v>0</v>
      </c>
    </row>
    <row r="356" spans="1:23" ht="102" customHeight="1">
      <c r="A356" s="118" t="s">
        <v>1203</v>
      </c>
      <c r="B356" s="118">
        <v>80204250585</v>
      </c>
      <c r="C356" s="118" t="s">
        <v>228</v>
      </c>
      <c r="D356" s="118" t="s">
        <v>1204</v>
      </c>
      <c r="E356" s="34" t="s">
        <v>39</v>
      </c>
      <c r="F356" s="67"/>
      <c r="G356" s="67"/>
      <c r="H356" s="67"/>
      <c r="I356" s="67"/>
      <c r="J356" s="118">
        <v>10556200961</v>
      </c>
      <c r="K356" s="67"/>
      <c r="L356" s="118" t="s">
        <v>1188</v>
      </c>
      <c r="M356" s="67"/>
      <c r="N356" s="67"/>
      <c r="O356" s="67"/>
      <c r="P356" s="67"/>
      <c r="Q356" s="118">
        <v>10556200961</v>
      </c>
      <c r="R356" s="67"/>
      <c r="S356" s="118" t="s">
        <v>378</v>
      </c>
      <c r="T356" s="120">
        <v>39000</v>
      </c>
      <c r="U356" s="122">
        <v>44562</v>
      </c>
      <c r="V356" s="122">
        <v>44926</v>
      </c>
      <c r="W356" s="121">
        <v>0</v>
      </c>
    </row>
    <row r="357" spans="1:23" ht="89.25" customHeight="1">
      <c r="A357" s="118" t="s">
        <v>1205</v>
      </c>
      <c r="B357" s="118">
        <v>80204250585</v>
      </c>
      <c r="C357" s="118" t="s">
        <v>228</v>
      </c>
      <c r="D357" s="118" t="s">
        <v>1206</v>
      </c>
      <c r="E357" s="34" t="s">
        <v>39</v>
      </c>
      <c r="F357" s="67"/>
      <c r="G357" s="67"/>
      <c r="H357" s="67"/>
      <c r="I357" s="67"/>
      <c r="J357" s="118" t="s">
        <v>1207</v>
      </c>
      <c r="K357" s="67"/>
      <c r="L357" s="118" t="s">
        <v>1208</v>
      </c>
      <c r="M357" s="67"/>
      <c r="N357" s="67"/>
      <c r="O357" s="67"/>
      <c r="P357" s="67"/>
      <c r="Q357" s="118">
        <v>1739090460</v>
      </c>
      <c r="R357" s="67"/>
      <c r="S357" s="118" t="s">
        <v>375</v>
      </c>
      <c r="T357" s="120">
        <v>5500</v>
      </c>
      <c r="U357" s="122">
        <v>44562</v>
      </c>
      <c r="V357" s="122">
        <v>44926</v>
      </c>
      <c r="W357" s="121">
        <v>0</v>
      </c>
    </row>
    <row r="358" spans="1:23" ht="51" customHeight="1">
      <c r="A358" s="118" t="s">
        <v>1209</v>
      </c>
      <c r="B358" s="118">
        <v>80204250585</v>
      </c>
      <c r="C358" s="118" t="s">
        <v>228</v>
      </c>
      <c r="D358" s="118" t="s">
        <v>1210</v>
      </c>
      <c r="E358" s="118" t="s">
        <v>51</v>
      </c>
      <c r="F358" s="67"/>
      <c r="G358" s="67"/>
      <c r="H358" s="67"/>
      <c r="I358" s="67"/>
      <c r="J358" s="118">
        <v>5231661009</v>
      </c>
      <c r="K358" s="67"/>
      <c r="L358" s="118" t="s">
        <v>1211</v>
      </c>
      <c r="M358" s="67"/>
      <c r="N358" s="67"/>
      <c r="O358" s="67"/>
      <c r="P358" s="67"/>
      <c r="Q358" s="118">
        <v>5231661009</v>
      </c>
      <c r="R358" s="67"/>
      <c r="S358" s="118" t="s">
        <v>658</v>
      </c>
      <c r="T358" s="120">
        <v>71975.34</v>
      </c>
      <c r="U358" s="122">
        <v>44562</v>
      </c>
      <c r="V358" s="122">
        <v>45657</v>
      </c>
      <c r="W358" s="121">
        <v>23991.78</v>
      </c>
    </row>
    <row r="359" spans="1:23" ht="140.25" customHeight="1">
      <c r="A359" s="118" t="s">
        <v>1212</v>
      </c>
      <c r="B359" s="118">
        <v>80204250585</v>
      </c>
      <c r="C359" s="118" t="s">
        <v>228</v>
      </c>
      <c r="D359" s="118" t="s">
        <v>1213</v>
      </c>
      <c r="E359" s="34" t="s">
        <v>39</v>
      </c>
      <c r="F359" s="67"/>
      <c r="G359" s="67"/>
      <c r="H359" s="67"/>
      <c r="I359" s="67"/>
      <c r="J359" s="118">
        <v>13211660157</v>
      </c>
      <c r="K359" s="67"/>
      <c r="L359" s="118" t="s">
        <v>1214</v>
      </c>
      <c r="M359" s="67"/>
      <c r="N359" s="67"/>
      <c r="O359" s="67"/>
      <c r="P359" s="67"/>
      <c r="Q359" s="118">
        <v>13211660157</v>
      </c>
      <c r="R359" s="67"/>
      <c r="S359" s="118" t="s">
        <v>376</v>
      </c>
      <c r="T359" s="120">
        <v>12000</v>
      </c>
      <c r="U359" s="122">
        <v>44562</v>
      </c>
      <c r="V359" s="122">
        <v>44926</v>
      </c>
      <c r="W359" s="121">
        <v>0</v>
      </c>
    </row>
    <row r="360" spans="1:23" ht="114.75" customHeight="1">
      <c r="A360" s="118" t="s">
        <v>1215</v>
      </c>
      <c r="B360" s="118">
        <v>80204250585</v>
      </c>
      <c r="C360" s="118" t="s">
        <v>228</v>
      </c>
      <c r="D360" s="118" t="s">
        <v>1216</v>
      </c>
      <c r="E360" s="34" t="s">
        <v>39</v>
      </c>
      <c r="F360" s="67"/>
      <c r="G360" s="67"/>
      <c r="H360" s="67"/>
      <c r="I360" s="67"/>
      <c r="J360" s="118">
        <v>11139860156</v>
      </c>
      <c r="K360" s="67"/>
      <c r="L360" s="118" t="s">
        <v>374</v>
      </c>
      <c r="M360" s="67"/>
      <c r="N360" s="67"/>
      <c r="O360" s="67"/>
      <c r="P360" s="67"/>
      <c r="Q360" s="118">
        <v>11139860156</v>
      </c>
      <c r="R360" s="67"/>
      <c r="S360" s="118" t="s">
        <v>374</v>
      </c>
      <c r="T360" s="120">
        <v>48890</v>
      </c>
      <c r="U360" s="122">
        <v>44562</v>
      </c>
      <c r="V360" s="122">
        <v>44926</v>
      </c>
      <c r="W360" s="121">
        <v>48890</v>
      </c>
    </row>
    <row r="361" spans="1:23" s="20" customFormat="1" ht="60.75" customHeight="1">
      <c r="A361" s="118" t="s">
        <v>1157</v>
      </c>
      <c r="B361" s="118">
        <v>80204250585</v>
      </c>
      <c r="C361" s="118" t="s">
        <v>228</v>
      </c>
      <c r="D361" s="118" t="s">
        <v>1259</v>
      </c>
      <c r="E361" s="34" t="s">
        <v>39</v>
      </c>
      <c r="F361" s="67"/>
      <c r="G361" s="67"/>
      <c r="H361" s="67"/>
      <c r="I361" s="67"/>
      <c r="J361" s="67"/>
      <c r="K361" s="67"/>
      <c r="L361" s="67"/>
      <c r="M361" s="67"/>
      <c r="N361" s="67"/>
      <c r="O361" s="67"/>
      <c r="P361" s="67"/>
      <c r="Q361" s="118">
        <v>1501640666</v>
      </c>
      <c r="R361" s="67"/>
      <c r="S361" s="118" t="s">
        <v>1158</v>
      </c>
      <c r="T361" s="120">
        <v>4776.8900000000003</v>
      </c>
      <c r="U361" s="122">
        <v>44512</v>
      </c>
      <c r="V361" s="122">
        <v>44877</v>
      </c>
      <c r="W361" s="120">
        <f>1050.91+4776.84</f>
        <v>5827.75</v>
      </c>
    </row>
    <row r="362" spans="1:23" ht="63.75" customHeight="1">
      <c r="A362" s="118" t="s">
        <v>1218</v>
      </c>
      <c r="B362" s="118">
        <v>80204250585</v>
      </c>
      <c r="C362" s="118" t="s">
        <v>228</v>
      </c>
      <c r="D362" s="118" t="s">
        <v>1219</v>
      </c>
      <c r="E362" s="34" t="s">
        <v>48</v>
      </c>
      <c r="F362" s="67"/>
      <c r="G362" s="67"/>
      <c r="H362" s="67"/>
      <c r="I362" s="67"/>
      <c r="J362" s="118">
        <v>27203120150</v>
      </c>
      <c r="K362" s="67"/>
      <c r="L362" s="118" t="s">
        <v>143</v>
      </c>
      <c r="M362" s="67"/>
      <c r="N362" s="67"/>
      <c r="O362" s="67"/>
      <c r="P362" s="67"/>
      <c r="Q362" s="118">
        <v>2703120150</v>
      </c>
      <c r="R362" s="67"/>
      <c r="S362" s="118" t="s">
        <v>143</v>
      </c>
      <c r="T362" s="120">
        <v>4000</v>
      </c>
      <c r="U362" s="122">
        <v>44562</v>
      </c>
      <c r="V362" s="127"/>
      <c r="W362" s="121">
        <v>0</v>
      </c>
    </row>
    <row r="363" spans="1:23" ht="63.75" customHeight="1">
      <c r="A363" s="118" t="s">
        <v>1220</v>
      </c>
      <c r="B363" s="118">
        <v>80204250585</v>
      </c>
      <c r="C363" s="118" t="s">
        <v>228</v>
      </c>
      <c r="D363" s="118" t="s">
        <v>1221</v>
      </c>
      <c r="E363" s="118" t="s">
        <v>51</v>
      </c>
      <c r="F363" s="67"/>
      <c r="G363" s="67"/>
      <c r="H363" s="67"/>
      <c r="I363" s="67"/>
      <c r="J363" s="67"/>
      <c r="K363" s="67"/>
      <c r="L363" s="67"/>
      <c r="M363" s="67"/>
      <c r="N363" s="67"/>
      <c r="O363" s="67"/>
      <c r="P363" s="67"/>
      <c r="Q363" s="118">
        <v>4472901000</v>
      </c>
      <c r="R363" s="67"/>
      <c r="S363" s="118" t="s">
        <v>832</v>
      </c>
      <c r="T363" s="120">
        <v>31526.5</v>
      </c>
      <c r="U363" s="122">
        <v>44593</v>
      </c>
      <c r="V363" s="122">
        <v>44957</v>
      </c>
      <c r="W363" s="121">
        <v>0</v>
      </c>
    </row>
    <row r="364" spans="1:23" s="20" customFormat="1" ht="63.75" customHeight="1">
      <c r="A364" s="118" t="s">
        <v>1165</v>
      </c>
      <c r="B364" s="118">
        <v>80204250585</v>
      </c>
      <c r="C364" s="118" t="s">
        <v>228</v>
      </c>
      <c r="D364" s="118" t="s">
        <v>1166</v>
      </c>
      <c r="E364" s="118" t="s">
        <v>51</v>
      </c>
      <c r="F364" s="67"/>
      <c r="G364" s="67"/>
      <c r="H364" s="67"/>
      <c r="I364" s="67"/>
      <c r="J364" s="67"/>
      <c r="K364" s="67"/>
      <c r="L364" s="67"/>
      <c r="M364" s="67"/>
      <c r="N364" s="67"/>
      <c r="O364" s="67"/>
      <c r="P364" s="67"/>
      <c r="Q364" s="118">
        <v>4472901000</v>
      </c>
      <c r="R364" s="67"/>
      <c r="S364" s="118" t="s">
        <v>832</v>
      </c>
      <c r="T364" s="120">
        <v>63866.2</v>
      </c>
      <c r="U364" s="122">
        <v>44531</v>
      </c>
      <c r="V364" s="122">
        <v>45626</v>
      </c>
      <c r="W364" s="120">
        <v>63866.19</v>
      </c>
    </row>
    <row r="365" spans="1:23" s="20" customFormat="1" ht="63.75" customHeight="1">
      <c r="A365" s="118" t="s">
        <v>1159</v>
      </c>
      <c r="B365" s="118">
        <v>80204250585</v>
      </c>
      <c r="C365" s="118" t="s">
        <v>228</v>
      </c>
      <c r="D365" s="118" t="s">
        <v>1160</v>
      </c>
      <c r="E365" s="34" t="s">
        <v>48</v>
      </c>
      <c r="F365" s="67"/>
      <c r="G365" s="67"/>
      <c r="H365" s="67"/>
      <c r="I365" s="67"/>
      <c r="J365" s="67"/>
      <c r="K365" s="67"/>
      <c r="L365" s="67"/>
      <c r="M365" s="67"/>
      <c r="N365" s="67"/>
      <c r="O365" s="67"/>
      <c r="P365" s="67"/>
      <c r="Q365" s="118">
        <v>7945211006</v>
      </c>
      <c r="R365" s="67"/>
      <c r="S365" s="118" t="s">
        <v>415</v>
      </c>
      <c r="T365" s="120">
        <v>15750</v>
      </c>
      <c r="U365" s="122">
        <v>44539</v>
      </c>
      <c r="V365" s="122">
        <v>45634</v>
      </c>
      <c r="W365" s="120">
        <v>15750</v>
      </c>
    </row>
    <row r="366" spans="1:23" ht="114.75" customHeight="1">
      <c r="A366" s="118" t="s">
        <v>1222</v>
      </c>
      <c r="B366" s="118">
        <v>80204250585</v>
      </c>
      <c r="C366" s="118" t="s">
        <v>228</v>
      </c>
      <c r="D366" s="118" t="s">
        <v>1223</v>
      </c>
      <c r="E366" s="34" t="s">
        <v>39</v>
      </c>
      <c r="F366" s="67"/>
      <c r="G366" s="67"/>
      <c r="H366" s="67"/>
      <c r="I366" s="67"/>
      <c r="J366" s="118" t="s">
        <v>1224</v>
      </c>
      <c r="K366" s="67"/>
      <c r="L366" s="118" t="s">
        <v>1225</v>
      </c>
      <c r="M366" s="67"/>
      <c r="N366" s="67"/>
      <c r="O366" s="67"/>
      <c r="P366" s="67"/>
      <c r="Q366" s="67" t="s">
        <v>1224</v>
      </c>
      <c r="R366" s="67"/>
      <c r="S366" s="118" t="s">
        <v>366</v>
      </c>
      <c r="T366" s="120">
        <v>43600</v>
      </c>
      <c r="U366" s="122">
        <v>44562</v>
      </c>
      <c r="V366" s="122">
        <v>44926</v>
      </c>
      <c r="W366" s="121">
        <v>0</v>
      </c>
    </row>
    <row r="367" spans="1:23" ht="45" customHeight="1">
      <c r="A367" s="118" t="s">
        <v>1226</v>
      </c>
      <c r="B367" s="118">
        <v>80204250585</v>
      </c>
      <c r="C367" s="118" t="s">
        <v>228</v>
      </c>
      <c r="D367" s="118" t="s">
        <v>1227</v>
      </c>
      <c r="E367" s="34" t="s">
        <v>39</v>
      </c>
      <c r="F367" s="67"/>
      <c r="G367" s="67"/>
      <c r="H367" s="67"/>
      <c r="I367" s="67"/>
      <c r="J367" s="67"/>
      <c r="K367" s="67"/>
      <c r="L367" s="67"/>
      <c r="M367" s="67"/>
      <c r="N367" s="67"/>
      <c r="O367" s="67"/>
      <c r="P367" s="67"/>
      <c r="Q367" s="118">
        <v>453850588</v>
      </c>
      <c r="R367" s="67"/>
      <c r="S367" s="118" t="s">
        <v>382</v>
      </c>
      <c r="T367" s="120">
        <v>16230</v>
      </c>
      <c r="U367" s="122">
        <v>44562</v>
      </c>
      <c r="V367" s="122">
        <v>44926</v>
      </c>
      <c r="W367" s="121">
        <v>0</v>
      </c>
    </row>
    <row r="368" spans="1:23" ht="45" customHeight="1">
      <c r="A368" s="118" t="s">
        <v>1228</v>
      </c>
      <c r="B368" s="118">
        <v>80204250585</v>
      </c>
      <c r="C368" s="118" t="s">
        <v>228</v>
      </c>
      <c r="D368" s="118" t="s">
        <v>1229</v>
      </c>
      <c r="E368" s="34" t="s">
        <v>39</v>
      </c>
      <c r="F368" s="67"/>
      <c r="G368" s="67"/>
      <c r="H368" s="67"/>
      <c r="I368" s="67"/>
      <c r="J368" s="67"/>
      <c r="K368" s="67"/>
      <c r="L368" s="67"/>
      <c r="M368" s="67"/>
      <c r="N368" s="67"/>
      <c r="O368" s="67"/>
      <c r="P368" s="67"/>
      <c r="Q368" s="118">
        <v>7201450587</v>
      </c>
      <c r="R368" s="67"/>
      <c r="S368" s="118" t="s">
        <v>827</v>
      </c>
      <c r="T368" s="120">
        <v>30000</v>
      </c>
      <c r="U368" s="122">
        <v>44562</v>
      </c>
      <c r="V368" s="122">
        <v>44926</v>
      </c>
      <c r="W368" s="121">
        <v>0</v>
      </c>
    </row>
    <row r="369" spans="1:25" ht="45" customHeight="1">
      <c r="A369" s="118" t="s">
        <v>1230</v>
      </c>
      <c r="B369" s="118">
        <v>80204250585</v>
      </c>
      <c r="C369" s="118" t="s">
        <v>228</v>
      </c>
      <c r="D369" s="118" t="s">
        <v>1231</v>
      </c>
      <c r="E369" s="34" t="s">
        <v>39</v>
      </c>
      <c r="F369" s="67"/>
      <c r="G369" s="67"/>
      <c r="H369" s="67"/>
      <c r="I369" s="67"/>
      <c r="J369" s="67"/>
      <c r="K369" s="67"/>
      <c r="L369" s="67"/>
      <c r="M369" s="67"/>
      <c r="N369" s="67"/>
      <c r="O369" s="67"/>
      <c r="P369" s="67"/>
      <c r="Q369" s="118">
        <v>391130580</v>
      </c>
      <c r="R369" s="67"/>
      <c r="S369" s="118" t="s">
        <v>383</v>
      </c>
      <c r="T369" s="120">
        <v>35870.43</v>
      </c>
      <c r="U369" s="122">
        <v>44562</v>
      </c>
      <c r="V369" s="122">
        <v>44926</v>
      </c>
      <c r="W369" s="121">
        <v>0</v>
      </c>
    </row>
    <row r="370" spans="1:25" ht="45" customHeight="1">
      <c r="A370" s="118" t="s">
        <v>1230</v>
      </c>
      <c r="B370" s="118">
        <v>80204250585</v>
      </c>
      <c r="C370" s="118" t="s">
        <v>228</v>
      </c>
      <c r="D370" s="118" t="s">
        <v>1232</v>
      </c>
      <c r="E370" s="34" t="s">
        <v>39</v>
      </c>
      <c r="F370" s="67"/>
      <c r="G370" s="67"/>
      <c r="H370" s="67"/>
      <c r="I370" s="67"/>
      <c r="J370" s="67"/>
      <c r="K370" s="67"/>
      <c r="L370" s="67"/>
      <c r="M370" s="67"/>
      <c r="N370" s="67"/>
      <c r="O370" s="67"/>
      <c r="P370" s="67"/>
      <c r="Q370" s="118">
        <v>391130580</v>
      </c>
      <c r="R370" s="67"/>
      <c r="S370" s="118" t="s">
        <v>383</v>
      </c>
      <c r="T370" s="121">
        <v>759</v>
      </c>
      <c r="U370" s="122">
        <v>44562</v>
      </c>
      <c r="V370" s="122">
        <v>44926</v>
      </c>
      <c r="W370" s="121">
        <v>0</v>
      </c>
    </row>
    <row r="371" spans="1:25" ht="45" customHeight="1">
      <c r="A371" s="118" t="s">
        <v>1233</v>
      </c>
      <c r="B371" s="118">
        <v>80204250585</v>
      </c>
      <c r="C371" s="118" t="s">
        <v>228</v>
      </c>
      <c r="D371" s="118" t="s">
        <v>1234</v>
      </c>
      <c r="E371" s="34" t="s">
        <v>39</v>
      </c>
      <c r="F371" s="67"/>
      <c r="G371" s="67"/>
      <c r="H371" s="67"/>
      <c r="I371" s="67"/>
      <c r="J371" s="67"/>
      <c r="K371" s="67"/>
      <c r="L371" s="67"/>
      <c r="M371" s="67"/>
      <c r="N371" s="67"/>
      <c r="O371" s="67"/>
      <c r="P371" s="67"/>
      <c r="Q371" s="118">
        <v>777910159</v>
      </c>
      <c r="R371" s="67"/>
      <c r="S371" s="118" t="s">
        <v>384</v>
      </c>
      <c r="T371" s="120">
        <v>65000</v>
      </c>
      <c r="U371" s="122">
        <v>44562</v>
      </c>
      <c r="V371" s="122">
        <v>44926</v>
      </c>
      <c r="W371" s="121">
        <v>0</v>
      </c>
    </row>
    <row r="372" spans="1:25" s="20" customFormat="1" ht="90" customHeight="1">
      <c r="A372" s="118" t="s">
        <v>1235</v>
      </c>
      <c r="B372" s="118">
        <v>80204250585</v>
      </c>
      <c r="C372" s="118" t="s">
        <v>228</v>
      </c>
      <c r="D372" s="35" t="s">
        <v>1038</v>
      </c>
      <c r="E372" s="34" t="s">
        <v>58</v>
      </c>
      <c r="F372" s="49"/>
      <c r="G372" s="49"/>
      <c r="H372" s="49"/>
      <c r="I372" s="49"/>
      <c r="J372" s="54" t="s">
        <v>1129</v>
      </c>
      <c r="K372" s="49" t="s">
        <v>1128</v>
      </c>
      <c r="L372" s="67"/>
      <c r="M372" s="67"/>
      <c r="N372" s="67"/>
      <c r="O372" s="67"/>
      <c r="P372" s="67"/>
      <c r="Q372" s="118">
        <v>1442240030</v>
      </c>
      <c r="R372" s="67"/>
      <c r="S372" s="118" t="s">
        <v>1236</v>
      </c>
      <c r="T372" s="120">
        <v>179999.4</v>
      </c>
      <c r="U372" s="122">
        <v>44571</v>
      </c>
      <c r="V372" s="122">
        <v>44752</v>
      </c>
      <c r="W372" s="121">
        <v>0</v>
      </c>
    </row>
    <row r="373" spans="1:25" ht="51" customHeight="1">
      <c r="A373" s="118" t="s">
        <v>1237</v>
      </c>
      <c r="B373" s="118">
        <v>80204250585</v>
      </c>
      <c r="C373" s="118" t="s">
        <v>228</v>
      </c>
      <c r="D373" s="118" t="s">
        <v>1238</v>
      </c>
      <c r="E373" s="34" t="s">
        <v>39</v>
      </c>
      <c r="F373" s="67"/>
      <c r="G373" s="67"/>
      <c r="H373" s="67"/>
      <c r="I373" s="67"/>
      <c r="J373" s="118">
        <v>3771690967</v>
      </c>
      <c r="K373" s="67"/>
      <c r="L373" s="118" t="s">
        <v>1239</v>
      </c>
      <c r="M373" s="67"/>
      <c r="N373" s="67"/>
      <c r="O373" s="67"/>
      <c r="P373" s="67"/>
      <c r="Q373" s="118">
        <v>3771690967</v>
      </c>
      <c r="R373" s="67"/>
      <c r="S373" s="118" t="s">
        <v>637</v>
      </c>
      <c r="T373" s="120">
        <v>284529.84000000003</v>
      </c>
      <c r="U373" s="122">
        <v>44562</v>
      </c>
      <c r="V373" s="122">
        <v>44926</v>
      </c>
      <c r="W373" s="121">
        <v>0</v>
      </c>
    </row>
    <row r="374" spans="1:25" ht="114.75" customHeight="1">
      <c r="A374" s="118" t="s">
        <v>1240</v>
      </c>
      <c r="B374" s="118">
        <v>80204250585</v>
      </c>
      <c r="C374" s="118" t="s">
        <v>228</v>
      </c>
      <c r="D374" s="118" t="s">
        <v>1241</v>
      </c>
      <c r="E374" s="34" t="s">
        <v>48</v>
      </c>
      <c r="F374" s="67"/>
      <c r="G374" s="67"/>
      <c r="H374" s="67"/>
      <c r="I374" s="67"/>
      <c r="J374" s="118">
        <v>3771690967</v>
      </c>
      <c r="K374" s="67"/>
      <c r="L374" s="118" t="s">
        <v>1239</v>
      </c>
      <c r="M374" s="67"/>
      <c r="N374" s="67"/>
      <c r="O374" s="67"/>
      <c r="P374" s="67"/>
      <c r="Q374" s="118">
        <v>3771690967</v>
      </c>
      <c r="R374" s="67"/>
      <c r="S374" s="118" t="s">
        <v>637</v>
      </c>
      <c r="T374" s="120">
        <v>38400</v>
      </c>
      <c r="U374" s="122">
        <v>44562</v>
      </c>
      <c r="V374" s="122">
        <v>44926</v>
      </c>
      <c r="W374" s="121">
        <v>0</v>
      </c>
    </row>
    <row r="375" spans="1:25" ht="63.75" customHeight="1">
      <c r="A375" s="118" t="s">
        <v>1242</v>
      </c>
      <c r="B375" s="118">
        <v>80204250585</v>
      </c>
      <c r="C375" s="118" t="s">
        <v>228</v>
      </c>
      <c r="D375" s="118" t="s">
        <v>1243</v>
      </c>
      <c r="E375" s="34" t="s">
        <v>48</v>
      </c>
      <c r="F375" s="67"/>
      <c r="G375" s="67"/>
      <c r="H375" s="67"/>
      <c r="I375" s="67"/>
      <c r="J375" s="67" t="s">
        <v>1271</v>
      </c>
      <c r="K375" s="67"/>
      <c r="L375" s="118" t="s">
        <v>1244</v>
      </c>
      <c r="M375" s="67"/>
      <c r="N375" s="67"/>
      <c r="O375" s="67"/>
      <c r="P375" s="67"/>
      <c r="Q375" s="67" t="s">
        <v>1271</v>
      </c>
      <c r="R375" s="67"/>
      <c r="S375" s="118" t="s">
        <v>1244</v>
      </c>
      <c r="T375" s="120">
        <v>39500</v>
      </c>
      <c r="U375" s="122">
        <v>44571</v>
      </c>
      <c r="V375" s="122">
        <v>44630</v>
      </c>
      <c r="W375" s="121">
        <v>39500</v>
      </c>
    </row>
    <row r="376" spans="1:25" ht="124.5" customHeight="1">
      <c r="A376" s="118" t="s">
        <v>1245</v>
      </c>
      <c r="B376" s="118">
        <v>80204250585</v>
      </c>
      <c r="C376" s="118" t="s">
        <v>228</v>
      </c>
      <c r="D376" s="118" t="s">
        <v>1429</v>
      </c>
      <c r="E376" s="118" t="s">
        <v>51</v>
      </c>
      <c r="F376" s="67"/>
      <c r="G376" s="67"/>
      <c r="H376" s="67"/>
      <c r="I376" s="67"/>
      <c r="J376" s="67"/>
      <c r="K376" s="67"/>
      <c r="L376" s="67"/>
      <c r="M376" s="118" t="s">
        <v>1246</v>
      </c>
      <c r="N376" s="67"/>
      <c r="O376" s="118" t="s">
        <v>1247</v>
      </c>
      <c r="P376" s="118" t="s">
        <v>100</v>
      </c>
      <c r="Q376" s="67"/>
      <c r="R376" s="67"/>
      <c r="S376" s="118" t="s">
        <v>1248</v>
      </c>
      <c r="T376" s="120">
        <v>63900</v>
      </c>
      <c r="U376" s="122">
        <v>44578</v>
      </c>
      <c r="V376" s="122">
        <v>44650</v>
      </c>
      <c r="W376" s="121">
        <v>19170</v>
      </c>
    </row>
    <row r="377" spans="1:25" s="20" customFormat="1" ht="63.75" customHeight="1">
      <c r="A377" s="118" t="s">
        <v>1249</v>
      </c>
      <c r="B377" s="118">
        <v>80204250585</v>
      </c>
      <c r="C377" s="118" t="s">
        <v>228</v>
      </c>
      <c r="D377" s="118" t="s">
        <v>1250</v>
      </c>
      <c r="E377" s="34" t="s">
        <v>58</v>
      </c>
      <c r="F377" s="67"/>
      <c r="G377" s="67"/>
      <c r="H377" s="67"/>
      <c r="I377" s="67"/>
      <c r="J377" s="118">
        <v>10420010968</v>
      </c>
      <c r="K377" s="67"/>
      <c r="L377" s="118" t="s">
        <v>1251</v>
      </c>
      <c r="M377" s="67"/>
      <c r="N377" s="67"/>
      <c r="O377" s="67"/>
      <c r="P377" s="67"/>
      <c r="Q377" s="67"/>
      <c r="R377" s="67"/>
      <c r="S377" s="118" t="s">
        <v>1252</v>
      </c>
      <c r="T377" s="120">
        <v>153807</v>
      </c>
      <c r="U377" s="122">
        <v>44562</v>
      </c>
      <c r="V377" s="122">
        <v>44926</v>
      </c>
      <c r="W377" s="121">
        <v>76903.5</v>
      </c>
    </row>
    <row r="378" spans="1:25" s="30" customFormat="1" ht="45" customHeight="1">
      <c r="A378" s="49" t="s">
        <v>1260</v>
      </c>
      <c r="B378" s="118">
        <v>80204250585</v>
      </c>
      <c r="C378" s="118" t="s">
        <v>228</v>
      </c>
      <c r="D378" s="118" t="s">
        <v>1261</v>
      </c>
      <c r="E378" s="34" t="s">
        <v>39</v>
      </c>
      <c r="F378" s="49"/>
      <c r="G378" s="49"/>
      <c r="H378" s="49"/>
      <c r="I378" s="49"/>
      <c r="J378" s="46" t="s">
        <v>222</v>
      </c>
      <c r="K378" s="49"/>
      <c r="L378" s="35" t="s">
        <v>223</v>
      </c>
      <c r="M378" s="49"/>
      <c r="N378" s="49"/>
      <c r="O378" s="49"/>
      <c r="P378" s="49"/>
      <c r="Q378" s="46" t="s">
        <v>222</v>
      </c>
      <c r="R378" s="49"/>
      <c r="S378" s="20" t="s">
        <v>223</v>
      </c>
      <c r="T378" s="48">
        <v>128240</v>
      </c>
      <c r="U378" s="83">
        <v>44549</v>
      </c>
      <c r="V378" s="83">
        <v>46009</v>
      </c>
      <c r="W378" s="43">
        <v>0</v>
      </c>
    </row>
    <row r="379" spans="1:25" s="29" customFormat="1" ht="45" customHeight="1">
      <c r="A379" s="63" t="s">
        <v>1174</v>
      </c>
      <c r="B379" s="128">
        <v>80204250585</v>
      </c>
      <c r="C379" s="128" t="s">
        <v>228</v>
      </c>
      <c r="D379" s="118" t="s">
        <v>1262</v>
      </c>
      <c r="E379" s="34" t="s">
        <v>39</v>
      </c>
      <c r="F379" s="49"/>
      <c r="G379" s="49"/>
      <c r="H379" s="49"/>
      <c r="I379" s="49"/>
      <c r="J379" s="46"/>
      <c r="K379" s="49"/>
      <c r="L379" s="49"/>
      <c r="M379" s="49"/>
      <c r="N379" s="49"/>
      <c r="O379" s="49"/>
      <c r="P379" s="49"/>
      <c r="Q379" s="46"/>
      <c r="R379" s="49"/>
      <c r="S379" s="49" t="s">
        <v>637</v>
      </c>
      <c r="T379" s="48">
        <v>35400</v>
      </c>
      <c r="U379" s="119">
        <v>44562</v>
      </c>
      <c r="V379" s="119">
        <v>44926</v>
      </c>
      <c r="W379" s="43">
        <v>0</v>
      </c>
      <c r="Y379" s="30"/>
    </row>
    <row r="380" spans="1:25" s="29" customFormat="1" ht="45" customHeight="1">
      <c r="A380" s="63" t="s">
        <v>1173</v>
      </c>
      <c r="B380" s="128">
        <v>80204250585</v>
      </c>
      <c r="C380" s="128" t="s">
        <v>228</v>
      </c>
      <c r="D380" s="118" t="s">
        <v>1263</v>
      </c>
      <c r="E380" s="34" t="s">
        <v>39</v>
      </c>
      <c r="F380" s="49"/>
      <c r="G380" s="49"/>
      <c r="H380" s="49"/>
      <c r="I380" s="49"/>
      <c r="J380" s="46"/>
      <c r="K380" s="49"/>
      <c r="L380" s="49"/>
      <c r="M380" s="49"/>
      <c r="N380" s="49"/>
      <c r="O380" s="49"/>
      <c r="P380" s="49"/>
      <c r="Q380" s="46"/>
      <c r="R380" s="49"/>
      <c r="S380" s="49" t="s">
        <v>1264</v>
      </c>
      <c r="T380" s="48">
        <v>18000</v>
      </c>
      <c r="U380" s="119">
        <v>44562</v>
      </c>
      <c r="V380" s="119">
        <v>44926</v>
      </c>
      <c r="W380" s="43">
        <v>0</v>
      </c>
      <c r="Y380" s="30"/>
    </row>
    <row r="381" spans="1:25" ht="76.5">
      <c r="A381" s="118" t="s">
        <v>1292</v>
      </c>
      <c r="B381" s="118">
        <v>80204250585</v>
      </c>
      <c r="C381" s="118" t="s">
        <v>228</v>
      </c>
      <c r="D381" s="118" t="s">
        <v>1293</v>
      </c>
      <c r="E381" s="118" t="s">
        <v>81</v>
      </c>
      <c r="F381" s="67"/>
      <c r="G381" s="67"/>
      <c r="H381" s="67"/>
      <c r="I381" s="67"/>
      <c r="J381" s="118">
        <v>399810589</v>
      </c>
      <c r="K381" s="67"/>
      <c r="L381" s="118" t="s">
        <v>1294</v>
      </c>
      <c r="M381" s="67"/>
      <c r="N381" s="67"/>
      <c r="O381" s="67"/>
      <c r="P381" s="67"/>
      <c r="Q381" s="118">
        <v>399810589</v>
      </c>
      <c r="R381" s="67"/>
      <c r="S381" s="118" t="s">
        <v>349</v>
      </c>
      <c r="T381" s="120">
        <v>1580.55</v>
      </c>
      <c r="U381" s="133">
        <v>44610</v>
      </c>
      <c r="V381" s="133">
        <v>44610</v>
      </c>
      <c r="W381" s="121">
        <v>1580.55</v>
      </c>
    </row>
    <row r="382" spans="1:25" ht="63.75">
      <c r="A382" s="118" t="s">
        <v>1295</v>
      </c>
      <c r="B382" s="118">
        <v>80204250585</v>
      </c>
      <c r="C382" s="118" t="s">
        <v>228</v>
      </c>
      <c r="D382" s="118" t="s">
        <v>1296</v>
      </c>
      <c r="E382" s="118" t="s">
        <v>81</v>
      </c>
      <c r="F382" s="67"/>
      <c r="G382" s="67"/>
      <c r="H382" s="67"/>
      <c r="I382" s="67"/>
      <c r="J382" s="118">
        <v>7745171210</v>
      </c>
      <c r="K382" s="67"/>
      <c r="L382" s="118" t="s">
        <v>1297</v>
      </c>
      <c r="M382" s="67"/>
      <c r="N382" s="67"/>
      <c r="O382" s="67"/>
      <c r="P382" s="67"/>
      <c r="Q382" s="118">
        <v>7745171210</v>
      </c>
      <c r="R382" s="67"/>
      <c r="S382" s="118" t="s">
        <v>1298</v>
      </c>
      <c r="T382" s="121">
        <v>840</v>
      </c>
      <c r="U382" s="133">
        <v>44652</v>
      </c>
      <c r="V382" s="67"/>
      <c r="W382" s="121">
        <v>0</v>
      </c>
    </row>
    <row r="383" spans="1:25" ht="76.5">
      <c r="A383" s="118" t="s">
        <v>1299</v>
      </c>
      <c r="B383" s="118">
        <v>80204250585</v>
      </c>
      <c r="C383" s="118" t="s">
        <v>228</v>
      </c>
      <c r="D383" s="118" t="s">
        <v>1300</v>
      </c>
      <c r="E383" s="118" t="s">
        <v>81</v>
      </c>
      <c r="F383" s="67"/>
      <c r="G383" s="67"/>
      <c r="H383" s="67"/>
      <c r="I383" s="67"/>
      <c r="J383" s="118">
        <v>4705810150</v>
      </c>
      <c r="K383" s="67"/>
      <c r="L383" s="118" t="s">
        <v>1301</v>
      </c>
      <c r="M383" s="67"/>
      <c r="N383" s="67"/>
      <c r="O383" s="67"/>
      <c r="P383" s="67"/>
      <c r="Q383" s="118">
        <v>4705810150</v>
      </c>
      <c r="R383" s="67"/>
      <c r="S383" s="118" t="s">
        <v>1072</v>
      </c>
      <c r="T383" s="121">
        <v>593.26</v>
      </c>
      <c r="U383" s="133">
        <v>44613</v>
      </c>
      <c r="V383" s="133">
        <v>44620</v>
      </c>
      <c r="W383" s="121">
        <v>593.26</v>
      </c>
    </row>
    <row r="384" spans="1:25" ht="51">
      <c r="A384" s="118" t="s">
        <v>1302</v>
      </c>
      <c r="B384" s="118">
        <v>80204250585</v>
      </c>
      <c r="C384" s="118" t="s">
        <v>228</v>
      </c>
      <c r="D384" s="118" t="s">
        <v>1303</v>
      </c>
      <c r="E384" s="118" t="s">
        <v>81</v>
      </c>
      <c r="F384" s="67"/>
      <c r="G384" s="67"/>
      <c r="H384" s="67"/>
      <c r="I384" s="67"/>
      <c r="J384" s="67"/>
      <c r="K384" s="67"/>
      <c r="L384" s="67"/>
      <c r="M384" s="67"/>
      <c r="N384" s="67"/>
      <c r="O384" s="67"/>
      <c r="P384" s="67"/>
      <c r="Q384" s="118">
        <v>13014760154</v>
      </c>
      <c r="R384" s="67"/>
      <c r="S384" s="118" t="s">
        <v>229</v>
      </c>
      <c r="T384" s="120">
        <v>7200</v>
      </c>
      <c r="U384" s="133">
        <v>44621</v>
      </c>
      <c r="V384" s="133">
        <v>44712</v>
      </c>
      <c r="W384" s="121">
        <v>0</v>
      </c>
    </row>
    <row r="385" spans="1:23" ht="89.25">
      <c r="A385" s="118" t="s">
        <v>1304</v>
      </c>
      <c r="B385" s="118">
        <v>80204250585</v>
      </c>
      <c r="C385" s="118" t="s">
        <v>228</v>
      </c>
      <c r="D385" s="118" t="s">
        <v>1305</v>
      </c>
      <c r="E385" s="118" t="s">
        <v>51</v>
      </c>
      <c r="F385" s="67"/>
      <c r="G385" s="67"/>
      <c r="H385" s="67"/>
      <c r="I385" s="67"/>
      <c r="J385" s="67"/>
      <c r="K385" s="67"/>
      <c r="L385" s="67"/>
      <c r="M385" s="67"/>
      <c r="N385" s="67"/>
      <c r="O385" s="67"/>
      <c r="P385" s="67"/>
      <c r="Q385" s="118">
        <v>7945211006</v>
      </c>
      <c r="R385" s="67"/>
      <c r="S385" s="118" t="s">
        <v>415</v>
      </c>
      <c r="T385" s="120">
        <v>13527.25</v>
      </c>
      <c r="U385" s="133">
        <v>44652</v>
      </c>
      <c r="V385" s="133">
        <v>45747</v>
      </c>
      <c r="W385" s="121">
        <v>0</v>
      </c>
    </row>
    <row r="386" spans="1:23" ht="51">
      <c r="A386" s="118" t="s">
        <v>1306</v>
      </c>
      <c r="B386" s="118">
        <v>80204250585</v>
      </c>
      <c r="C386" s="118" t="s">
        <v>228</v>
      </c>
      <c r="D386" s="118" t="s">
        <v>1307</v>
      </c>
      <c r="E386" s="118" t="s">
        <v>81</v>
      </c>
      <c r="F386" s="67"/>
      <c r="G386" s="67"/>
      <c r="H386" s="67"/>
      <c r="I386" s="67"/>
      <c r="J386" s="118">
        <v>8114020152</v>
      </c>
      <c r="K386" s="67"/>
      <c r="L386" s="118" t="s">
        <v>1308</v>
      </c>
      <c r="M386" s="67"/>
      <c r="N386" s="67"/>
      <c r="O386" s="67"/>
      <c r="P386" s="67"/>
      <c r="Q386" s="118">
        <v>9864610150</v>
      </c>
      <c r="R386" s="67"/>
      <c r="S386" s="118" t="s">
        <v>425</v>
      </c>
      <c r="T386" s="121">
        <v>350</v>
      </c>
      <c r="U386" s="133">
        <v>44613</v>
      </c>
      <c r="V386" s="133">
        <v>44620</v>
      </c>
      <c r="W386" s="121">
        <v>350</v>
      </c>
    </row>
    <row r="387" spans="1:23" ht="63.75">
      <c r="A387" s="118" t="s">
        <v>1220</v>
      </c>
      <c r="B387" s="118">
        <v>80204250585</v>
      </c>
      <c r="C387" s="118" t="s">
        <v>228</v>
      </c>
      <c r="D387" s="118" t="s">
        <v>1221</v>
      </c>
      <c r="E387" s="118" t="s">
        <v>51</v>
      </c>
      <c r="F387" s="67"/>
      <c r="G387" s="67"/>
      <c r="H387" s="67"/>
      <c r="I387" s="67"/>
      <c r="J387" s="67"/>
      <c r="K387" s="67"/>
      <c r="L387" s="67"/>
      <c r="M387" s="67"/>
      <c r="N387" s="67"/>
      <c r="O387" s="67"/>
      <c r="P387" s="67"/>
      <c r="Q387" s="118">
        <v>4472901000</v>
      </c>
      <c r="R387" s="67"/>
      <c r="S387" s="118" t="s">
        <v>832</v>
      </c>
      <c r="T387" s="120">
        <v>31526.5</v>
      </c>
      <c r="U387" s="133">
        <v>44593</v>
      </c>
      <c r="V387" s="133">
        <v>44957</v>
      </c>
      <c r="W387" s="121">
        <v>0</v>
      </c>
    </row>
    <row r="388" spans="1:23" ht="63.75">
      <c r="A388" s="118" t="s">
        <v>1309</v>
      </c>
      <c r="B388" s="118">
        <v>80204250585</v>
      </c>
      <c r="C388" s="118" t="s">
        <v>228</v>
      </c>
      <c r="D388" s="118" t="s">
        <v>1310</v>
      </c>
      <c r="E388" s="118" t="s">
        <v>81</v>
      </c>
      <c r="F388" s="67"/>
      <c r="G388" s="67"/>
      <c r="H388" s="67"/>
      <c r="I388" s="67"/>
      <c r="J388" s="118">
        <v>777910159</v>
      </c>
      <c r="K388" s="67"/>
      <c r="L388" s="118" t="s">
        <v>1311</v>
      </c>
      <c r="M388" s="67"/>
      <c r="N388" s="67"/>
      <c r="O388" s="67"/>
      <c r="P388" s="67"/>
      <c r="Q388" s="118">
        <v>777910159</v>
      </c>
      <c r="R388" s="67"/>
      <c r="S388" s="118" t="s">
        <v>384</v>
      </c>
      <c r="T388" s="121">
        <v>400</v>
      </c>
      <c r="U388" s="133">
        <v>44613</v>
      </c>
      <c r="V388" s="133">
        <v>44620</v>
      </c>
      <c r="W388" s="121">
        <v>400</v>
      </c>
    </row>
    <row r="389" spans="1:23" ht="51">
      <c r="A389" s="118" t="s">
        <v>1312</v>
      </c>
      <c r="B389" s="118">
        <v>80204250585</v>
      </c>
      <c r="C389" s="118" t="s">
        <v>228</v>
      </c>
      <c r="D389" s="118" t="s">
        <v>1313</v>
      </c>
      <c r="E389" s="118" t="s">
        <v>81</v>
      </c>
      <c r="F389" s="67"/>
      <c r="G389" s="67"/>
      <c r="H389" s="67"/>
      <c r="I389" s="67"/>
      <c r="J389" s="67"/>
      <c r="K389" s="67"/>
      <c r="L389" s="67"/>
      <c r="M389" s="67"/>
      <c r="N389" s="67"/>
      <c r="O389" s="67"/>
      <c r="P389" s="67"/>
      <c r="Q389" s="118">
        <v>11673301005</v>
      </c>
      <c r="R389" s="67"/>
      <c r="S389" s="118" t="s">
        <v>158</v>
      </c>
      <c r="T389" s="120">
        <v>73500</v>
      </c>
      <c r="U389" s="133">
        <v>44642</v>
      </c>
      <c r="V389" s="133">
        <v>45372</v>
      </c>
      <c r="W389" s="121">
        <v>0</v>
      </c>
    </row>
    <row r="390" spans="1:23" ht="76.5">
      <c r="A390" s="118" t="s">
        <v>1314</v>
      </c>
      <c r="B390" s="118">
        <v>80204250585</v>
      </c>
      <c r="C390" s="118" t="s">
        <v>228</v>
      </c>
      <c r="D390" s="118" t="s">
        <v>1315</v>
      </c>
      <c r="E390" s="118" t="s">
        <v>79</v>
      </c>
      <c r="F390" s="67"/>
      <c r="G390" s="67"/>
      <c r="H390" s="67"/>
      <c r="I390" s="67"/>
      <c r="J390" s="118">
        <v>8586300157</v>
      </c>
      <c r="K390" s="67"/>
      <c r="L390" s="118" t="s">
        <v>1316</v>
      </c>
      <c r="M390" s="67"/>
      <c r="N390" s="67"/>
      <c r="O390" s="67"/>
      <c r="P390" s="67"/>
      <c r="Q390" s="118">
        <v>8586300157</v>
      </c>
      <c r="R390" s="67"/>
      <c r="S390" s="118" t="s">
        <v>239</v>
      </c>
      <c r="T390" s="120">
        <v>66000</v>
      </c>
      <c r="U390" s="133">
        <v>44613</v>
      </c>
      <c r="V390" s="133">
        <v>44977</v>
      </c>
      <c r="W390" s="120">
        <v>33000</v>
      </c>
    </row>
    <row r="391" spans="1:23" ht="76.5">
      <c r="A391" s="118" t="s">
        <v>1317</v>
      </c>
      <c r="B391" s="118">
        <v>80204250585</v>
      </c>
      <c r="C391" s="118" t="s">
        <v>228</v>
      </c>
      <c r="D391" s="118" t="s">
        <v>1318</v>
      </c>
      <c r="E391" s="118" t="s">
        <v>48</v>
      </c>
      <c r="F391" s="67"/>
      <c r="G391" s="67"/>
      <c r="H391" s="67"/>
      <c r="I391" s="67"/>
      <c r="J391" s="67"/>
      <c r="K391" s="67"/>
      <c r="L391" s="67"/>
      <c r="M391" s="67"/>
      <c r="N391" s="67"/>
      <c r="O391" s="67"/>
      <c r="P391" s="67"/>
      <c r="Q391" s="118">
        <v>1322700749</v>
      </c>
      <c r="R391" s="67"/>
      <c r="S391" s="118" t="s">
        <v>307</v>
      </c>
      <c r="T391" s="120">
        <v>19750</v>
      </c>
      <c r="U391" s="133">
        <v>44628</v>
      </c>
      <c r="V391" s="133">
        <v>45724</v>
      </c>
      <c r="W391" s="120">
        <v>4345</v>
      </c>
    </row>
    <row r="392" spans="1:23" ht="38.25">
      <c r="A392" s="118" t="s">
        <v>1320</v>
      </c>
      <c r="B392" s="118">
        <v>80204250585</v>
      </c>
      <c r="C392" s="118" t="s">
        <v>228</v>
      </c>
      <c r="D392" s="118" t="s">
        <v>1321</v>
      </c>
      <c r="E392" s="118" t="s">
        <v>81</v>
      </c>
      <c r="F392" s="67"/>
      <c r="G392" s="67"/>
      <c r="H392" s="67"/>
      <c r="I392" s="67"/>
      <c r="J392" s="67"/>
      <c r="K392" s="67"/>
      <c r="L392" s="67"/>
      <c r="M392" s="67"/>
      <c r="N392" s="67"/>
      <c r="O392" s="67"/>
      <c r="P392" s="67"/>
      <c r="Q392" s="118">
        <v>9319261005</v>
      </c>
      <c r="R392" s="67"/>
      <c r="S392" s="118" t="s">
        <v>1322</v>
      </c>
      <c r="T392" s="120">
        <v>17260</v>
      </c>
      <c r="U392" s="133">
        <v>44645</v>
      </c>
      <c r="V392" s="133">
        <v>44675</v>
      </c>
      <c r="W392" s="121">
        <v>0</v>
      </c>
    </row>
    <row r="393" spans="1:23" ht="114.75">
      <c r="A393" s="118" t="s">
        <v>1323</v>
      </c>
      <c r="B393" s="118">
        <v>80204250585</v>
      </c>
      <c r="C393" s="118" t="s">
        <v>228</v>
      </c>
      <c r="D393" s="118" t="s">
        <v>1324</v>
      </c>
      <c r="E393" s="118" t="s">
        <v>81</v>
      </c>
      <c r="F393" s="67"/>
      <c r="G393" s="67"/>
      <c r="H393" s="67"/>
      <c r="I393" s="67"/>
      <c r="J393" s="118">
        <v>9315611005</v>
      </c>
      <c r="K393" s="67"/>
      <c r="L393" s="118" t="s">
        <v>1325</v>
      </c>
      <c r="M393" s="67"/>
      <c r="N393" s="67"/>
      <c r="O393" s="67"/>
      <c r="P393" s="67"/>
      <c r="Q393" s="118">
        <v>9315611005</v>
      </c>
      <c r="R393" s="67"/>
      <c r="S393" s="118" t="s">
        <v>1326</v>
      </c>
      <c r="T393" s="120">
        <v>5100</v>
      </c>
      <c r="U393" s="133">
        <v>44617</v>
      </c>
      <c r="V393" s="133">
        <v>44645</v>
      </c>
      <c r="W393" s="121">
        <v>0</v>
      </c>
    </row>
    <row r="394" spans="1:23" ht="76.5">
      <c r="A394" s="118" t="s">
        <v>1327</v>
      </c>
      <c r="B394" s="118">
        <v>80204250585</v>
      </c>
      <c r="C394" s="118" t="s">
        <v>228</v>
      </c>
      <c r="D394" s="118" t="s">
        <v>1328</v>
      </c>
      <c r="E394" s="118" t="s">
        <v>81</v>
      </c>
      <c r="F394" s="67"/>
      <c r="G394" s="67"/>
      <c r="H394" s="67"/>
      <c r="I394" s="67"/>
      <c r="J394" s="118">
        <v>11484370967</v>
      </c>
      <c r="K394" s="67"/>
      <c r="L394" s="118" t="s">
        <v>1329</v>
      </c>
      <c r="M394" s="67"/>
      <c r="N394" s="67"/>
      <c r="O394" s="67"/>
      <c r="P394" s="67"/>
      <c r="Q394" s="118">
        <v>11484370967</v>
      </c>
      <c r="R394" s="67"/>
      <c r="S394" s="118" t="s">
        <v>934</v>
      </c>
      <c r="T394" s="121">
        <v>160</v>
      </c>
      <c r="U394" s="133">
        <v>44613</v>
      </c>
      <c r="V394" s="133">
        <v>44620</v>
      </c>
      <c r="W394" s="121">
        <v>160</v>
      </c>
    </row>
    <row r="395" spans="1:23" ht="63.75">
      <c r="A395" s="118" t="s">
        <v>1332</v>
      </c>
      <c r="B395" s="118">
        <v>80204250585</v>
      </c>
      <c r="C395" s="118" t="s">
        <v>228</v>
      </c>
      <c r="D395" s="118" t="s">
        <v>1333</v>
      </c>
      <c r="E395" s="118" t="s">
        <v>81</v>
      </c>
      <c r="F395" s="67"/>
      <c r="G395" s="67"/>
      <c r="H395" s="67"/>
      <c r="I395" s="67"/>
      <c r="J395" s="118">
        <v>205740426</v>
      </c>
      <c r="K395" s="67"/>
      <c r="L395" s="118" t="s">
        <v>1334</v>
      </c>
      <c r="M395" s="67"/>
      <c r="N395" s="67"/>
      <c r="O395" s="67"/>
      <c r="P395" s="67"/>
      <c r="Q395" s="118">
        <v>205740426</v>
      </c>
      <c r="R395" s="67"/>
      <c r="S395" s="118" t="s">
        <v>1335</v>
      </c>
      <c r="T395" s="121">
        <v>150</v>
      </c>
      <c r="U395" s="133">
        <v>44586</v>
      </c>
      <c r="V395" s="133">
        <v>44586</v>
      </c>
      <c r="W395" s="121">
        <v>150</v>
      </c>
    </row>
    <row r="396" spans="1:23" ht="76.5">
      <c r="A396" s="118" t="s">
        <v>1336</v>
      </c>
      <c r="B396" s="118">
        <v>80204250585</v>
      </c>
      <c r="C396" s="118" t="s">
        <v>228</v>
      </c>
      <c r="D396" s="118" t="s">
        <v>1337</v>
      </c>
      <c r="E396" s="118" t="s">
        <v>81</v>
      </c>
      <c r="F396" s="67"/>
      <c r="G396" s="67"/>
      <c r="H396" s="67"/>
      <c r="I396" s="67"/>
      <c r="J396" s="118">
        <v>777910159</v>
      </c>
      <c r="K396" s="67"/>
      <c r="L396" s="118" t="s">
        <v>1338</v>
      </c>
      <c r="M396" s="67"/>
      <c r="N396" s="67"/>
      <c r="O396" s="67"/>
      <c r="P396" s="67"/>
      <c r="Q396" s="118">
        <v>777910159</v>
      </c>
      <c r="R396" s="67"/>
      <c r="S396" s="118" t="s">
        <v>384</v>
      </c>
      <c r="T396" s="121">
        <v>225</v>
      </c>
      <c r="U396" s="133">
        <v>44586</v>
      </c>
      <c r="V396" s="133">
        <v>44586</v>
      </c>
      <c r="W396" s="121">
        <v>225</v>
      </c>
    </row>
    <row r="397" spans="1:23" ht="63.75">
      <c r="A397" s="118" t="s">
        <v>1339</v>
      </c>
      <c r="B397" s="118">
        <v>80204250585</v>
      </c>
      <c r="C397" s="118" t="s">
        <v>228</v>
      </c>
      <c r="D397" s="118" t="s">
        <v>1340</v>
      </c>
      <c r="E397" s="118" t="s">
        <v>81</v>
      </c>
      <c r="F397" s="67"/>
      <c r="G397" s="67"/>
      <c r="H397" s="67"/>
      <c r="I397" s="67"/>
      <c r="J397" s="118">
        <v>8526500155</v>
      </c>
      <c r="K397" s="67"/>
      <c r="L397" s="118" t="s">
        <v>1341</v>
      </c>
      <c r="M397" s="67"/>
      <c r="N397" s="67"/>
      <c r="O397" s="67"/>
      <c r="P397" s="67"/>
      <c r="Q397" s="118">
        <v>8526500155</v>
      </c>
      <c r="R397" s="67"/>
      <c r="S397" s="118" t="s">
        <v>1341</v>
      </c>
      <c r="T397" s="121">
        <v>300</v>
      </c>
      <c r="U397" s="133">
        <v>44586</v>
      </c>
      <c r="V397" s="133">
        <v>44586</v>
      </c>
      <c r="W397" s="121">
        <v>300</v>
      </c>
    </row>
    <row r="398" spans="1:23" ht="38.25">
      <c r="A398" s="118" t="s">
        <v>1342</v>
      </c>
      <c r="B398" s="118">
        <v>80204250585</v>
      </c>
      <c r="C398" s="118" t="s">
        <v>228</v>
      </c>
      <c r="D398" s="118" t="s">
        <v>1343</v>
      </c>
      <c r="E398" s="118" t="s">
        <v>81</v>
      </c>
      <c r="F398" s="67"/>
      <c r="G398" s="67"/>
      <c r="H398" s="67"/>
      <c r="I398" s="67"/>
      <c r="J398" s="67">
        <v>399810589</v>
      </c>
      <c r="K398" s="67"/>
      <c r="L398" s="118" t="s">
        <v>1294</v>
      </c>
      <c r="M398" s="67"/>
      <c r="N398" s="67"/>
      <c r="O398" s="67"/>
      <c r="P398" s="67"/>
      <c r="Q398" s="118">
        <v>399810589</v>
      </c>
      <c r="R398" s="67"/>
      <c r="S398" s="118" t="s">
        <v>349</v>
      </c>
      <c r="T398" s="120">
        <v>1607.48</v>
      </c>
      <c r="U398" s="133">
        <v>44578</v>
      </c>
      <c r="V398" s="133">
        <v>44578</v>
      </c>
      <c r="W398" s="121">
        <v>1607.48</v>
      </c>
    </row>
    <row r="399" spans="1:23" ht="63.75">
      <c r="A399" s="129" t="s">
        <v>1344</v>
      </c>
      <c r="B399" s="118">
        <v>80204250585</v>
      </c>
      <c r="C399" s="118" t="s">
        <v>228</v>
      </c>
      <c r="D399" s="118" t="s">
        <v>1350</v>
      </c>
      <c r="E399" s="118" t="s">
        <v>81</v>
      </c>
      <c r="F399" s="67"/>
      <c r="G399" s="67"/>
      <c r="H399" s="67"/>
      <c r="I399" s="67"/>
      <c r="J399" s="118">
        <v>11484370967</v>
      </c>
      <c r="K399" s="67"/>
      <c r="L399" s="118" t="s">
        <v>1329</v>
      </c>
      <c r="M399" s="67"/>
      <c r="N399" s="67"/>
      <c r="O399" s="67"/>
      <c r="P399" s="67"/>
      <c r="Q399" s="118">
        <v>11484370967</v>
      </c>
      <c r="R399" s="67"/>
      <c r="S399" s="118" t="s">
        <v>934</v>
      </c>
      <c r="T399" s="121">
        <v>350</v>
      </c>
      <c r="U399" s="133">
        <v>44586</v>
      </c>
      <c r="V399" s="133">
        <v>44586</v>
      </c>
      <c r="W399" s="121">
        <v>350</v>
      </c>
    </row>
    <row r="400" spans="1:23" ht="63.75">
      <c r="A400" s="118" t="s">
        <v>1347</v>
      </c>
      <c r="B400" s="118">
        <v>80204250585</v>
      </c>
      <c r="C400" s="118" t="s">
        <v>228</v>
      </c>
      <c r="D400" s="118" t="s">
        <v>1348</v>
      </c>
      <c r="E400" s="118" t="s">
        <v>51</v>
      </c>
      <c r="F400" s="67"/>
      <c r="G400" s="67"/>
      <c r="H400" s="67"/>
      <c r="I400" s="67"/>
      <c r="J400" s="118">
        <v>51570893</v>
      </c>
      <c r="K400" s="67"/>
      <c r="L400" s="118" t="s">
        <v>1349</v>
      </c>
      <c r="M400" s="67"/>
      <c r="N400" s="67"/>
      <c r="O400" s="67"/>
      <c r="P400" s="67"/>
      <c r="Q400" s="118">
        <v>51570893</v>
      </c>
      <c r="R400" s="67"/>
      <c r="S400" s="118" t="s">
        <v>458</v>
      </c>
      <c r="T400" s="120">
        <v>5114.75</v>
      </c>
      <c r="U400" s="133">
        <v>44573</v>
      </c>
      <c r="V400" s="133">
        <v>45626</v>
      </c>
      <c r="W400" s="121">
        <v>0</v>
      </c>
    </row>
    <row r="401" spans="1:25" ht="60">
      <c r="A401" s="130" t="s">
        <v>1330</v>
      </c>
      <c r="B401" s="118">
        <v>80204250585</v>
      </c>
      <c r="C401" s="118" t="s">
        <v>228</v>
      </c>
      <c r="D401" s="34" t="s">
        <v>1331</v>
      </c>
      <c r="E401" s="34"/>
      <c r="F401" s="49"/>
      <c r="G401" s="49"/>
      <c r="H401" s="49"/>
      <c r="I401" s="49"/>
      <c r="J401" s="46"/>
      <c r="K401" s="49"/>
      <c r="L401" s="49"/>
      <c r="M401" s="49"/>
      <c r="N401" s="49"/>
      <c r="O401" s="49"/>
      <c r="P401" s="49"/>
      <c r="Q401" s="46"/>
      <c r="R401" s="49"/>
      <c r="S401" s="35" t="s">
        <v>1378</v>
      </c>
      <c r="T401" s="48">
        <v>2099.5</v>
      </c>
      <c r="U401" s="83">
        <v>44652</v>
      </c>
      <c r="V401" s="83">
        <v>44742</v>
      </c>
      <c r="W401" s="43"/>
    </row>
    <row r="402" spans="1:25" ht="75">
      <c r="A402" s="130" t="s">
        <v>1345</v>
      </c>
      <c r="B402" s="118">
        <v>80204250585</v>
      </c>
      <c r="C402" s="118" t="s">
        <v>228</v>
      </c>
      <c r="D402" s="34" t="s">
        <v>1351</v>
      </c>
      <c r="E402" s="34" t="s">
        <v>39</v>
      </c>
      <c r="F402" s="49"/>
      <c r="G402" s="49"/>
      <c r="H402" s="49"/>
      <c r="I402" s="49"/>
      <c r="J402" s="46"/>
      <c r="K402" s="49"/>
      <c r="L402" s="49"/>
      <c r="M402" s="49"/>
      <c r="N402" s="49"/>
      <c r="O402" s="49"/>
      <c r="P402" s="49"/>
      <c r="Q402" s="46"/>
      <c r="R402" s="49"/>
      <c r="S402" s="20" t="s">
        <v>255</v>
      </c>
      <c r="T402" s="48">
        <v>89879.22</v>
      </c>
      <c r="U402" s="83">
        <v>44592</v>
      </c>
      <c r="V402" s="83">
        <v>45077</v>
      </c>
      <c r="W402" s="43"/>
    </row>
    <row r="403" spans="1:25" ht="45">
      <c r="A403" s="130" t="s">
        <v>1346</v>
      </c>
      <c r="B403" s="118">
        <v>80204250585</v>
      </c>
      <c r="C403" s="118" t="s">
        <v>228</v>
      </c>
      <c r="D403" s="34" t="s">
        <v>1352</v>
      </c>
      <c r="E403" s="34" t="s">
        <v>39</v>
      </c>
      <c r="F403" s="49"/>
      <c r="G403" s="49"/>
      <c r="H403" s="49"/>
      <c r="I403" s="49"/>
      <c r="J403" s="46"/>
      <c r="K403" s="49"/>
      <c r="L403" s="49"/>
      <c r="M403" s="49"/>
      <c r="N403" s="49"/>
      <c r="O403" s="49"/>
      <c r="P403" s="49"/>
      <c r="Q403" s="46"/>
      <c r="R403" s="49"/>
      <c r="S403" s="49"/>
      <c r="T403" s="48"/>
      <c r="U403" s="83"/>
      <c r="V403" s="83"/>
      <c r="W403" s="43"/>
    </row>
    <row r="404" spans="1:25" ht="45">
      <c r="A404" s="49" t="s">
        <v>1353</v>
      </c>
      <c r="B404" s="118">
        <v>80204250585</v>
      </c>
      <c r="C404" s="118" t="s">
        <v>228</v>
      </c>
      <c r="D404" s="131" t="s">
        <v>1354</v>
      </c>
      <c r="E404" s="118" t="s">
        <v>81</v>
      </c>
      <c r="F404" s="49"/>
      <c r="G404" s="49"/>
      <c r="H404" s="49"/>
      <c r="I404" s="49"/>
      <c r="J404" s="46" t="s">
        <v>105</v>
      </c>
      <c r="K404" s="49"/>
      <c r="L404" s="49" t="s">
        <v>117</v>
      </c>
      <c r="M404" s="49"/>
      <c r="N404" s="49"/>
      <c r="O404" s="49"/>
      <c r="P404" s="49"/>
      <c r="Q404" s="46" t="s">
        <v>105</v>
      </c>
      <c r="R404" s="49"/>
      <c r="S404" s="49" t="s">
        <v>1355</v>
      </c>
      <c r="T404" s="48">
        <v>362</v>
      </c>
      <c r="U404" s="83">
        <v>44648</v>
      </c>
      <c r="V404" s="83">
        <v>44659</v>
      </c>
      <c r="W404" s="43"/>
    </row>
    <row r="405" spans="1:25" ht="75">
      <c r="A405" s="49" t="s">
        <v>1356</v>
      </c>
      <c r="B405" s="118">
        <v>80204250585</v>
      </c>
      <c r="C405" s="118" t="s">
        <v>228</v>
      </c>
      <c r="D405" s="131" t="s">
        <v>1357</v>
      </c>
      <c r="E405" s="118" t="s">
        <v>81</v>
      </c>
      <c r="F405" s="49"/>
      <c r="G405" s="49"/>
      <c r="H405" s="49"/>
      <c r="I405" s="49"/>
      <c r="J405" s="46" t="s">
        <v>1358</v>
      </c>
      <c r="K405" s="49"/>
      <c r="L405" s="49" t="s">
        <v>1359</v>
      </c>
      <c r="M405" s="49"/>
      <c r="N405" s="49"/>
      <c r="O405" s="49"/>
      <c r="P405" s="49"/>
      <c r="Q405" s="46" t="s">
        <v>1358</v>
      </c>
      <c r="R405" s="49"/>
      <c r="S405" s="49" t="s">
        <v>1359</v>
      </c>
      <c r="T405" s="48">
        <v>1171.6600000000001</v>
      </c>
      <c r="U405" s="83">
        <v>44648</v>
      </c>
      <c r="V405" s="83">
        <v>44657</v>
      </c>
      <c r="W405" s="43"/>
    </row>
    <row r="406" spans="1:25" ht="135">
      <c r="A406" s="49" t="s">
        <v>1360</v>
      </c>
      <c r="B406" s="118">
        <v>80204250585</v>
      </c>
      <c r="C406" s="118" t="s">
        <v>228</v>
      </c>
      <c r="D406" s="131" t="s">
        <v>1361</v>
      </c>
      <c r="E406" s="118" t="s">
        <v>81</v>
      </c>
      <c r="F406" s="49"/>
      <c r="G406" s="49"/>
      <c r="H406" s="49"/>
      <c r="I406" s="49"/>
      <c r="J406" s="131" t="s">
        <v>1362</v>
      </c>
      <c r="K406" s="49"/>
      <c r="L406" s="131" t="s">
        <v>1368</v>
      </c>
      <c r="M406" s="49"/>
      <c r="N406" s="49"/>
      <c r="O406" s="49"/>
      <c r="P406" s="49"/>
      <c r="Q406" s="46" t="s">
        <v>1364</v>
      </c>
      <c r="R406" s="49"/>
      <c r="S406" s="49" t="s">
        <v>1363</v>
      </c>
      <c r="T406" s="48">
        <v>987</v>
      </c>
      <c r="U406" s="83">
        <v>44648</v>
      </c>
      <c r="V406" s="83">
        <v>44681</v>
      </c>
      <c r="W406" s="43"/>
    </row>
    <row r="407" spans="1:25" ht="38.25">
      <c r="A407" s="49" t="s">
        <v>1365</v>
      </c>
      <c r="B407" s="118">
        <v>80204250585</v>
      </c>
      <c r="C407" s="118" t="s">
        <v>228</v>
      </c>
      <c r="D407" s="131" t="s">
        <v>1369</v>
      </c>
      <c r="E407" s="118" t="s">
        <v>81</v>
      </c>
      <c r="F407" s="49"/>
      <c r="G407" s="49"/>
      <c r="H407" s="49"/>
      <c r="I407" s="49"/>
      <c r="J407" s="46" t="s">
        <v>1366</v>
      </c>
      <c r="K407" s="49"/>
      <c r="L407" s="49" t="s">
        <v>1367</v>
      </c>
      <c r="M407" s="49"/>
      <c r="N407" s="49"/>
      <c r="O407" s="49"/>
      <c r="P407" s="49"/>
      <c r="Q407" s="46" t="s">
        <v>1366</v>
      </c>
      <c r="R407" s="49"/>
      <c r="S407" s="49" t="s">
        <v>1367</v>
      </c>
      <c r="T407" s="48">
        <v>2583</v>
      </c>
      <c r="U407" s="83">
        <v>44629</v>
      </c>
      <c r="V407" s="83">
        <v>44652</v>
      </c>
      <c r="W407" s="43"/>
    </row>
    <row r="408" spans="1:25" ht="165.75">
      <c r="A408" s="118" t="s">
        <v>1370</v>
      </c>
      <c r="B408" s="118">
        <v>80204250585</v>
      </c>
      <c r="C408" s="118" t="s">
        <v>228</v>
      </c>
      <c r="D408" s="118" t="s">
        <v>1371</v>
      </c>
      <c r="E408" s="118" t="s">
        <v>78</v>
      </c>
      <c r="F408" s="67"/>
      <c r="G408" s="67"/>
      <c r="H408" s="67"/>
      <c r="I408" s="118"/>
      <c r="J408" s="118" t="s">
        <v>1372</v>
      </c>
      <c r="K408" s="67"/>
      <c r="L408" s="118" t="s">
        <v>1373</v>
      </c>
      <c r="M408" s="49"/>
      <c r="N408" s="49"/>
      <c r="O408" s="49"/>
      <c r="P408" s="49"/>
      <c r="Q408" s="46"/>
      <c r="R408" s="49"/>
      <c r="S408" s="49"/>
      <c r="T408" s="48"/>
      <c r="U408" s="83"/>
      <c r="V408" s="83"/>
      <c r="W408" s="43"/>
    </row>
    <row r="409" spans="1:25" ht="191.25">
      <c r="A409" s="118" t="s">
        <v>1374</v>
      </c>
      <c r="B409" s="118">
        <v>80204250585</v>
      </c>
      <c r="C409" s="118" t="s">
        <v>228</v>
      </c>
      <c r="D409" s="118" t="s">
        <v>1375</v>
      </c>
      <c r="E409" s="118" t="s">
        <v>78</v>
      </c>
      <c r="F409" s="67"/>
      <c r="G409" s="67"/>
      <c r="H409" s="67"/>
      <c r="I409" s="118"/>
      <c r="J409" s="118" t="s">
        <v>1376</v>
      </c>
      <c r="K409" s="67"/>
      <c r="L409" s="118" t="s">
        <v>1377</v>
      </c>
      <c r="M409" s="49"/>
      <c r="N409" s="49"/>
      <c r="O409" s="49"/>
      <c r="P409" s="49"/>
      <c r="Q409" s="46"/>
      <c r="R409" s="49"/>
      <c r="S409" s="49"/>
      <c r="T409" s="48"/>
      <c r="U409" s="83"/>
      <c r="V409" s="83"/>
      <c r="W409" s="43"/>
    </row>
    <row r="410" spans="1:25" s="29" customFormat="1" ht="409.5">
      <c r="A410" s="130" t="s">
        <v>1379</v>
      </c>
      <c r="B410" s="118">
        <v>80204250585</v>
      </c>
      <c r="C410" s="118" t="s">
        <v>228</v>
      </c>
      <c r="D410" s="34" t="s">
        <v>1380</v>
      </c>
      <c r="E410" s="118" t="s">
        <v>38</v>
      </c>
      <c r="F410" s="49"/>
      <c r="G410" s="49"/>
      <c r="H410" s="49"/>
      <c r="I410" s="49"/>
      <c r="J410" s="34" t="s">
        <v>1432</v>
      </c>
      <c r="K410" s="49"/>
      <c r="L410" s="34" t="s">
        <v>1431</v>
      </c>
      <c r="M410" s="49"/>
      <c r="N410" s="49"/>
      <c r="O410" s="49"/>
      <c r="P410" s="49"/>
      <c r="Q410" s="46"/>
      <c r="R410" s="49"/>
      <c r="S410" s="49"/>
      <c r="T410" s="48"/>
      <c r="U410" s="83"/>
      <c r="V410" s="83"/>
      <c r="W410" s="43"/>
      <c r="Y410" s="30"/>
    </row>
    <row r="411" spans="1:25" s="29" customFormat="1" ht="120">
      <c r="A411" s="49" t="s">
        <v>1381</v>
      </c>
      <c r="B411" s="118">
        <v>80204250585</v>
      </c>
      <c r="C411" s="118" t="s">
        <v>228</v>
      </c>
      <c r="D411" s="34" t="s">
        <v>1382</v>
      </c>
      <c r="E411" s="118" t="s">
        <v>48</v>
      </c>
      <c r="F411" s="49"/>
      <c r="G411" s="49"/>
      <c r="H411" s="49"/>
      <c r="I411" s="49"/>
      <c r="J411" s="46"/>
      <c r="K411" s="49"/>
      <c r="L411" s="49"/>
      <c r="M411" s="49"/>
      <c r="N411" s="49"/>
      <c r="O411" s="49"/>
      <c r="P411" s="49"/>
      <c r="Q411" s="46" t="s">
        <v>1383</v>
      </c>
      <c r="R411" s="49"/>
      <c r="S411" s="34" t="s">
        <v>1384</v>
      </c>
      <c r="T411" s="48">
        <v>640</v>
      </c>
      <c r="U411" s="83"/>
      <c r="V411" s="83"/>
      <c r="W411" s="43">
        <v>640</v>
      </c>
      <c r="Y411" s="30"/>
    </row>
    <row r="412" spans="1:25" s="29" customFormat="1" ht="90">
      <c r="A412" s="49" t="s">
        <v>1425</v>
      </c>
      <c r="B412" s="118">
        <v>80204250585</v>
      </c>
      <c r="C412" s="118" t="s">
        <v>228</v>
      </c>
      <c r="D412" s="34" t="s">
        <v>1426</v>
      </c>
      <c r="E412" s="118" t="s">
        <v>48</v>
      </c>
      <c r="F412" s="49"/>
      <c r="G412" s="49"/>
      <c r="H412" s="49"/>
      <c r="I412" s="49"/>
      <c r="J412" s="46"/>
      <c r="K412" s="49"/>
      <c r="L412" s="49"/>
      <c r="M412" s="49"/>
      <c r="N412" s="49"/>
      <c r="O412" s="49"/>
      <c r="P412" s="49"/>
      <c r="Q412" s="54" t="s">
        <v>1130</v>
      </c>
      <c r="R412" s="49"/>
      <c r="S412" s="34" t="s">
        <v>1427</v>
      </c>
      <c r="T412" s="48">
        <v>4502.3999999999996</v>
      </c>
      <c r="U412" s="83">
        <v>44592</v>
      </c>
      <c r="V412" s="83">
        <v>44607</v>
      </c>
      <c r="W412" s="48">
        <v>4502.3999999999996</v>
      </c>
      <c r="Y412" s="30"/>
    </row>
    <row r="413" spans="1:25" s="37" customFormat="1" ht="45">
      <c r="A413" s="40" t="s">
        <v>1385</v>
      </c>
      <c r="B413" s="49" t="s">
        <v>84</v>
      </c>
      <c r="C413" s="34" t="s">
        <v>83</v>
      </c>
      <c r="D413" s="70" t="s">
        <v>1386</v>
      </c>
      <c r="E413" s="34" t="s">
        <v>48</v>
      </c>
      <c r="F413" s="20"/>
      <c r="G413" s="20"/>
      <c r="H413" s="20"/>
      <c r="I413" s="20"/>
      <c r="J413" s="46" t="s">
        <v>1387</v>
      </c>
      <c r="K413" s="20"/>
      <c r="L413" s="70" t="s">
        <v>1388</v>
      </c>
      <c r="M413" s="20"/>
      <c r="N413" s="20"/>
      <c r="O413" s="20"/>
      <c r="P413" s="20"/>
      <c r="Q413" s="46" t="s">
        <v>1387</v>
      </c>
      <c r="R413" s="20"/>
      <c r="S413" s="70" t="s">
        <v>1388</v>
      </c>
      <c r="T413" s="43">
        <v>1000</v>
      </c>
      <c r="U413" s="44">
        <v>44562</v>
      </c>
      <c r="V413" s="44">
        <v>44742</v>
      </c>
      <c r="W413" s="20"/>
      <c r="Y413" s="30"/>
    </row>
    <row r="414" spans="1:25" s="37" customFormat="1" ht="60">
      <c r="A414" s="40" t="s">
        <v>1389</v>
      </c>
      <c r="B414" s="49" t="s">
        <v>84</v>
      </c>
      <c r="C414" s="34" t="s">
        <v>83</v>
      </c>
      <c r="D414" s="70" t="s">
        <v>1390</v>
      </c>
      <c r="E414" s="34" t="s">
        <v>48</v>
      </c>
      <c r="F414" s="20"/>
      <c r="G414" s="20"/>
      <c r="H414" s="20"/>
      <c r="I414" s="20"/>
      <c r="J414" s="46" t="s">
        <v>1278</v>
      </c>
      <c r="K414" s="20"/>
      <c r="L414" s="70" t="s">
        <v>1217</v>
      </c>
      <c r="M414" s="20"/>
      <c r="N414" s="20"/>
      <c r="O414" s="20"/>
      <c r="P414" s="20"/>
      <c r="Q414" s="46" t="s">
        <v>1278</v>
      </c>
      <c r="R414" s="20"/>
      <c r="S414" s="70" t="s">
        <v>1217</v>
      </c>
      <c r="T414" s="43">
        <v>5000</v>
      </c>
      <c r="U414" s="44">
        <v>44562</v>
      </c>
      <c r="V414" s="44">
        <v>44742</v>
      </c>
      <c r="W414" s="20">
        <f>859.01-129.5</f>
        <v>729.51</v>
      </c>
      <c r="Y414" s="30"/>
    </row>
    <row r="415" spans="1:25" s="29" customFormat="1" ht="30">
      <c r="A415" s="40" t="s">
        <v>1391</v>
      </c>
      <c r="B415" s="49" t="s">
        <v>84</v>
      </c>
      <c r="C415" s="34" t="s">
        <v>83</v>
      </c>
      <c r="D415" s="70" t="s">
        <v>1392</v>
      </c>
      <c r="E415" s="34" t="s">
        <v>48</v>
      </c>
      <c r="F415" s="20"/>
      <c r="G415" s="20"/>
      <c r="H415" s="20"/>
      <c r="I415" s="20"/>
      <c r="J415" s="46" t="s">
        <v>1279</v>
      </c>
      <c r="K415" s="20"/>
      <c r="L415" s="70" t="s">
        <v>1393</v>
      </c>
      <c r="M415" s="20"/>
      <c r="N415" s="20"/>
      <c r="O415" s="20"/>
      <c r="P415" s="20"/>
      <c r="Q415" s="46" t="s">
        <v>1279</v>
      </c>
      <c r="R415" s="20"/>
      <c r="S415" s="70" t="s">
        <v>1393</v>
      </c>
      <c r="T415" s="43">
        <v>3000</v>
      </c>
      <c r="U415" s="44">
        <v>44562</v>
      </c>
      <c r="V415" s="44">
        <v>44742</v>
      </c>
      <c r="W415" s="20"/>
      <c r="Y415" s="30"/>
    </row>
    <row r="416" spans="1:25" s="29" customFormat="1" ht="60">
      <c r="A416" s="40" t="s">
        <v>1394</v>
      </c>
      <c r="B416" s="49" t="s">
        <v>84</v>
      </c>
      <c r="C416" s="34" t="s">
        <v>83</v>
      </c>
      <c r="D416" s="34" t="s">
        <v>1395</v>
      </c>
      <c r="E416" s="71" t="s">
        <v>48</v>
      </c>
      <c r="F416" s="40"/>
      <c r="G416" s="40"/>
      <c r="H416" s="40"/>
      <c r="I416" s="40"/>
      <c r="J416" s="111" t="s">
        <v>1253</v>
      </c>
      <c r="K416" s="40"/>
      <c r="L416" s="71" t="s">
        <v>1396</v>
      </c>
      <c r="M416" s="40"/>
      <c r="N416" s="40"/>
      <c r="O416" s="40"/>
      <c r="P416" s="40"/>
      <c r="Q416" s="46" t="s">
        <v>165</v>
      </c>
      <c r="R416" s="40"/>
      <c r="S416" s="49" t="s">
        <v>1397</v>
      </c>
      <c r="T416" s="43">
        <v>39900</v>
      </c>
      <c r="U416" s="44">
        <v>44562</v>
      </c>
      <c r="V416" s="44">
        <v>44957</v>
      </c>
      <c r="W416" s="43"/>
      <c r="Y416" s="30"/>
    </row>
    <row r="417" spans="1:25" s="29" customFormat="1" ht="45">
      <c r="A417" s="40" t="s">
        <v>1280</v>
      </c>
      <c r="B417" s="49" t="s">
        <v>84</v>
      </c>
      <c r="C417" s="34" t="s">
        <v>83</v>
      </c>
      <c r="D417" s="35" t="s">
        <v>1281</v>
      </c>
      <c r="E417" s="71" t="s">
        <v>48</v>
      </c>
      <c r="F417" s="20"/>
      <c r="G417" s="20"/>
      <c r="H417" s="20"/>
      <c r="I417" s="20"/>
      <c r="J417" s="46" t="s">
        <v>131</v>
      </c>
      <c r="K417" s="20"/>
      <c r="L417" s="70" t="s">
        <v>1282</v>
      </c>
      <c r="M417" s="20"/>
      <c r="N417" s="20"/>
      <c r="O417" s="20"/>
      <c r="P417" s="20"/>
      <c r="Q417" s="46" t="s">
        <v>131</v>
      </c>
      <c r="R417" s="20"/>
      <c r="S417" s="70" t="s">
        <v>1282</v>
      </c>
      <c r="T417" s="43">
        <v>8000</v>
      </c>
      <c r="U417" s="44">
        <v>44562</v>
      </c>
      <c r="V417" s="44">
        <v>44742</v>
      </c>
      <c r="W417" s="20"/>
      <c r="Y417" s="30"/>
    </row>
    <row r="418" spans="1:25" s="29" customFormat="1" ht="75">
      <c r="A418" s="40">
        <v>9046036110</v>
      </c>
      <c r="B418" s="49" t="s">
        <v>84</v>
      </c>
      <c r="C418" s="34" t="s">
        <v>83</v>
      </c>
      <c r="D418" s="35" t="s">
        <v>1319</v>
      </c>
      <c r="E418" s="71" t="s">
        <v>48</v>
      </c>
      <c r="F418" s="20"/>
      <c r="G418" s="20"/>
      <c r="H418" s="20"/>
      <c r="I418" s="20"/>
      <c r="J418" s="53" t="s">
        <v>788</v>
      </c>
      <c r="K418" s="41"/>
      <c r="L418" s="35" t="s">
        <v>789</v>
      </c>
      <c r="M418" s="20"/>
      <c r="N418" s="20"/>
      <c r="O418" s="20"/>
      <c r="P418" s="20"/>
      <c r="Q418" s="53" t="s">
        <v>788</v>
      </c>
      <c r="R418" s="41"/>
      <c r="S418" s="35" t="s">
        <v>789</v>
      </c>
      <c r="T418" s="43">
        <v>40000</v>
      </c>
      <c r="U418" s="44">
        <v>44593</v>
      </c>
      <c r="V418" s="44">
        <v>44957</v>
      </c>
      <c r="W418" s="20"/>
      <c r="Y418" s="30"/>
    </row>
    <row r="419" spans="1:25" s="29" customFormat="1" ht="150">
      <c r="A419" s="40" t="s">
        <v>1283</v>
      </c>
      <c r="B419" s="49" t="s">
        <v>84</v>
      </c>
      <c r="C419" s="34" t="s">
        <v>83</v>
      </c>
      <c r="D419" s="35" t="s">
        <v>1284</v>
      </c>
      <c r="E419" s="71" t="s">
        <v>48</v>
      </c>
      <c r="F419" s="20"/>
      <c r="G419" s="20"/>
      <c r="H419" s="20"/>
      <c r="I419" s="20"/>
      <c r="J419" s="111" t="s">
        <v>1285</v>
      </c>
      <c r="K419" s="20"/>
      <c r="L419" s="70" t="s">
        <v>1286</v>
      </c>
      <c r="M419" s="20"/>
      <c r="N419" s="20"/>
      <c r="O419" s="20"/>
      <c r="P419" s="20"/>
      <c r="Q419" s="65"/>
      <c r="R419" s="20"/>
      <c r="S419" s="20"/>
      <c r="T419" s="20"/>
      <c r="U419" s="20"/>
      <c r="V419" s="20"/>
      <c r="W419" s="20"/>
      <c r="Y419" s="30"/>
    </row>
    <row r="420" spans="1:25" s="29" customFormat="1" ht="60">
      <c r="A420" s="40" t="s">
        <v>1287</v>
      </c>
      <c r="B420" s="49" t="s">
        <v>84</v>
      </c>
      <c r="C420" s="34" t="s">
        <v>83</v>
      </c>
      <c r="D420" s="34" t="s">
        <v>1288</v>
      </c>
      <c r="E420" s="34" t="s">
        <v>51</v>
      </c>
      <c r="F420" s="40"/>
      <c r="G420" s="40"/>
      <c r="H420" s="40"/>
      <c r="I420" s="40"/>
      <c r="J420" s="46"/>
      <c r="K420" s="40"/>
      <c r="L420" s="40"/>
      <c r="M420" s="40"/>
      <c r="N420" s="40"/>
      <c r="O420" s="40"/>
      <c r="P420" s="40"/>
      <c r="Q420" s="46" t="s">
        <v>282</v>
      </c>
      <c r="R420" s="40"/>
      <c r="S420" s="49" t="s">
        <v>1289</v>
      </c>
      <c r="T420" s="43">
        <v>5114.75</v>
      </c>
      <c r="U420" s="44">
        <v>44562</v>
      </c>
      <c r="V420" s="44">
        <v>45626</v>
      </c>
      <c r="W420" s="43"/>
      <c r="Y420" s="30"/>
    </row>
    <row r="421" spans="1:25" s="29" customFormat="1" ht="90">
      <c r="A421" s="40" t="s">
        <v>1398</v>
      </c>
      <c r="B421" s="49" t="s">
        <v>84</v>
      </c>
      <c r="C421" s="34" t="s">
        <v>83</v>
      </c>
      <c r="D421" s="34" t="s">
        <v>1399</v>
      </c>
      <c r="E421" s="34" t="s">
        <v>48</v>
      </c>
      <c r="F421" s="40"/>
      <c r="G421" s="40"/>
      <c r="H421" s="40"/>
      <c r="I421" s="40"/>
      <c r="J421" s="42" t="s">
        <v>1164</v>
      </c>
      <c r="K421" s="40"/>
      <c r="L421" s="42" t="s">
        <v>1400</v>
      </c>
      <c r="M421" s="40"/>
      <c r="N421" s="40"/>
      <c r="O421" s="40"/>
      <c r="P421" s="40"/>
      <c r="Q421" s="46" t="s">
        <v>746</v>
      </c>
      <c r="R421" s="40"/>
      <c r="S421" s="49" t="s">
        <v>1401</v>
      </c>
      <c r="T421" s="20">
        <v>2580.9</v>
      </c>
      <c r="U421" s="44">
        <v>44496</v>
      </c>
      <c r="V421" s="44">
        <v>44530</v>
      </c>
      <c r="W421" s="20">
        <v>2580.9</v>
      </c>
      <c r="Y421" s="30"/>
    </row>
    <row r="422" spans="1:25" s="29" customFormat="1" ht="75">
      <c r="A422" s="40" t="s">
        <v>1402</v>
      </c>
      <c r="B422" s="49" t="s">
        <v>84</v>
      </c>
      <c r="C422" s="34" t="s">
        <v>83</v>
      </c>
      <c r="D422" s="34" t="s">
        <v>1403</v>
      </c>
      <c r="E422" s="34" t="s">
        <v>48</v>
      </c>
      <c r="F422" s="20"/>
      <c r="G422" s="20"/>
      <c r="H422" s="20"/>
      <c r="I422" s="20"/>
      <c r="J422" s="46" t="s">
        <v>1404</v>
      </c>
      <c r="K422" s="20"/>
      <c r="L422" s="20" t="s">
        <v>1405</v>
      </c>
      <c r="M422" s="20"/>
      <c r="N422" s="20"/>
      <c r="O422" s="20"/>
      <c r="P422" s="20"/>
      <c r="Q422" s="46" t="s">
        <v>1404</v>
      </c>
      <c r="R422" s="20"/>
      <c r="S422" s="20" t="s">
        <v>1405</v>
      </c>
      <c r="T422" s="43">
        <v>13791.65</v>
      </c>
      <c r="U422" s="44">
        <v>44525</v>
      </c>
      <c r="V422" s="44">
        <v>44889</v>
      </c>
      <c r="W422" s="20"/>
      <c r="Y422" s="30"/>
    </row>
    <row r="423" spans="1:25" s="29" customFormat="1" ht="90">
      <c r="A423" s="40" t="s">
        <v>1406</v>
      </c>
      <c r="B423" s="49">
        <v>80204250585</v>
      </c>
      <c r="C423" s="34" t="s">
        <v>83</v>
      </c>
      <c r="D423" s="34" t="s">
        <v>1407</v>
      </c>
      <c r="E423" s="34" t="s">
        <v>48</v>
      </c>
      <c r="F423" s="40"/>
      <c r="G423" s="40"/>
      <c r="H423" s="40"/>
      <c r="I423" s="40"/>
      <c r="J423" s="46" t="s">
        <v>202</v>
      </c>
      <c r="K423" s="40"/>
      <c r="L423" s="40" t="s">
        <v>1408</v>
      </c>
      <c r="M423" s="40"/>
      <c r="N423" s="40"/>
      <c r="O423" s="40"/>
      <c r="P423" s="40"/>
      <c r="Q423" s="46" t="s">
        <v>202</v>
      </c>
      <c r="R423" s="40"/>
      <c r="S423" s="40" t="s">
        <v>1408</v>
      </c>
      <c r="T423" s="43">
        <v>14700</v>
      </c>
      <c r="U423" s="44">
        <v>44513</v>
      </c>
      <c r="V423" s="44">
        <v>45242</v>
      </c>
      <c r="W423" s="20">
        <v>7350</v>
      </c>
      <c r="Y423" s="30"/>
    </row>
    <row r="424" spans="1:25" s="29" customFormat="1" ht="60">
      <c r="A424" s="40">
        <v>9083614368</v>
      </c>
      <c r="B424" s="49">
        <v>80204250585</v>
      </c>
      <c r="C424" s="34" t="s">
        <v>83</v>
      </c>
      <c r="D424" s="35" t="s">
        <v>1409</v>
      </c>
      <c r="E424" s="34" t="s">
        <v>51</v>
      </c>
      <c r="F424" s="20"/>
      <c r="G424" s="20"/>
      <c r="H424" s="20"/>
      <c r="I424" s="20"/>
      <c r="J424" s="46" t="s">
        <v>598</v>
      </c>
      <c r="K424" s="20"/>
      <c r="L424" s="20" t="s">
        <v>599</v>
      </c>
      <c r="M424" s="20"/>
      <c r="N424" s="20"/>
      <c r="O424" s="20"/>
      <c r="P424" s="20"/>
      <c r="Q424" s="46" t="s">
        <v>598</v>
      </c>
      <c r="R424" s="20"/>
      <c r="S424" s="20" t="s">
        <v>599</v>
      </c>
      <c r="T424" s="20">
        <v>41016.959999999999</v>
      </c>
      <c r="U424" s="44">
        <v>44946</v>
      </c>
      <c r="V424" s="44">
        <v>46406</v>
      </c>
      <c r="W424" s="20"/>
      <c r="Y424" s="30"/>
    </row>
    <row r="425" spans="1:25" s="29" customFormat="1" ht="60">
      <c r="A425" s="40">
        <v>9126350644</v>
      </c>
      <c r="B425" s="49">
        <v>80204250585</v>
      </c>
      <c r="C425" s="34" t="s">
        <v>83</v>
      </c>
      <c r="D425" s="35" t="s">
        <v>1410</v>
      </c>
      <c r="E425" s="35" t="s">
        <v>39</v>
      </c>
      <c r="F425" s="20"/>
      <c r="G425" s="20"/>
      <c r="H425" s="20"/>
      <c r="I425" s="20"/>
      <c r="J425" s="46" t="s">
        <v>1134</v>
      </c>
      <c r="K425" s="20"/>
      <c r="L425" s="20" t="s">
        <v>1411</v>
      </c>
      <c r="M425" s="20"/>
      <c r="N425" s="20"/>
      <c r="O425" s="20"/>
      <c r="P425" s="20"/>
      <c r="Q425" s="46" t="s">
        <v>1134</v>
      </c>
      <c r="R425" s="20"/>
      <c r="S425" s="20" t="s">
        <v>1411</v>
      </c>
      <c r="T425" s="43">
        <v>174148</v>
      </c>
      <c r="U425" s="44">
        <v>44621</v>
      </c>
      <c r="V425" s="44">
        <v>44804</v>
      </c>
      <c r="W425" s="20"/>
      <c r="Y425" s="30"/>
    </row>
    <row r="426" spans="1:25" s="29" customFormat="1" ht="45">
      <c r="A426" s="40" t="s">
        <v>1412</v>
      </c>
      <c r="B426" s="49" t="s">
        <v>84</v>
      </c>
      <c r="C426" s="34" t="s">
        <v>83</v>
      </c>
      <c r="D426" s="35" t="s">
        <v>1413</v>
      </c>
      <c r="E426" s="35" t="s">
        <v>39</v>
      </c>
      <c r="F426" s="20"/>
      <c r="G426" s="20"/>
      <c r="H426" s="20"/>
      <c r="I426" s="20"/>
      <c r="J426" s="46" t="s">
        <v>1414</v>
      </c>
      <c r="K426" s="20"/>
      <c r="L426" s="20" t="s">
        <v>1415</v>
      </c>
      <c r="M426" s="20"/>
      <c r="N426" s="20"/>
      <c r="O426" s="20"/>
      <c r="P426" s="20"/>
      <c r="Q426" s="46" t="s">
        <v>1414</v>
      </c>
      <c r="R426" s="20"/>
      <c r="S426" s="20" t="s">
        <v>1415</v>
      </c>
      <c r="T426" s="43">
        <v>60000</v>
      </c>
      <c r="U426" s="44">
        <v>44286</v>
      </c>
      <c r="V426" s="44">
        <v>44650</v>
      </c>
      <c r="W426" s="20"/>
      <c r="Y426" s="30"/>
    </row>
    <row r="427" spans="1:25" s="29" customFormat="1" ht="30">
      <c r="A427" s="40" t="s">
        <v>1416</v>
      </c>
      <c r="B427" s="49">
        <v>80204250585</v>
      </c>
      <c r="C427" s="34" t="s">
        <v>83</v>
      </c>
      <c r="D427" s="35" t="s">
        <v>1417</v>
      </c>
      <c r="E427" s="34" t="s">
        <v>48</v>
      </c>
      <c r="F427" s="20"/>
      <c r="G427" s="20"/>
      <c r="H427" s="20"/>
      <c r="I427" s="20"/>
      <c r="J427" s="46"/>
      <c r="K427" s="20"/>
      <c r="L427" s="20"/>
      <c r="M427" s="20"/>
      <c r="N427" s="20"/>
      <c r="O427" s="20"/>
      <c r="P427" s="20"/>
      <c r="Q427" s="65"/>
      <c r="R427" s="20"/>
      <c r="S427" s="20"/>
      <c r="T427" s="20"/>
      <c r="U427" s="20"/>
      <c r="V427" s="20"/>
      <c r="W427" s="20"/>
      <c r="Y427" s="30"/>
    </row>
    <row r="428" spans="1:25" s="29" customFormat="1" ht="75">
      <c r="A428" s="40" t="s">
        <v>1418</v>
      </c>
      <c r="B428" s="49">
        <v>80204250587</v>
      </c>
      <c r="C428" s="34" t="s">
        <v>83</v>
      </c>
      <c r="D428" s="34" t="s">
        <v>1424</v>
      </c>
      <c r="E428" s="34" t="s">
        <v>39</v>
      </c>
      <c r="F428" s="20"/>
      <c r="G428" s="20"/>
      <c r="H428" s="20"/>
      <c r="I428" s="20"/>
      <c r="J428" s="46" t="s">
        <v>179</v>
      </c>
      <c r="K428" s="20"/>
      <c r="L428" s="20" t="s">
        <v>1419</v>
      </c>
      <c r="M428" s="20"/>
      <c r="N428" s="20"/>
      <c r="O428" s="20"/>
      <c r="P428" s="20"/>
      <c r="Q428" s="46" t="s">
        <v>179</v>
      </c>
      <c r="R428" s="20"/>
      <c r="S428" s="20" t="s">
        <v>1419</v>
      </c>
      <c r="T428" s="43">
        <v>6768.89</v>
      </c>
      <c r="U428" s="44">
        <v>44607</v>
      </c>
      <c r="V428" s="44">
        <v>44971</v>
      </c>
      <c r="W428" s="20"/>
      <c r="Y428" s="30"/>
    </row>
    <row r="429" spans="1:25" s="29" customFormat="1" ht="60">
      <c r="A429" s="40" t="s">
        <v>1420</v>
      </c>
      <c r="B429" s="49" t="s">
        <v>84</v>
      </c>
      <c r="C429" s="34" t="s">
        <v>83</v>
      </c>
      <c r="D429" s="34" t="s">
        <v>1421</v>
      </c>
      <c r="E429" s="34" t="s">
        <v>48</v>
      </c>
      <c r="F429" s="20"/>
      <c r="G429" s="20"/>
      <c r="H429" s="20"/>
      <c r="I429" s="20"/>
      <c r="J429" s="46" t="s">
        <v>178</v>
      </c>
      <c r="K429" s="40"/>
      <c r="L429" s="34" t="s">
        <v>423</v>
      </c>
      <c r="M429" s="40"/>
      <c r="N429" s="40"/>
      <c r="O429" s="40"/>
      <c r="P429" s="40"/>
      <c r="Q429" s="46" t="s">
        <v>178</v>
      </c>
      <c r="R429" s="40"/>
      <c r="S429" s="34" t="s">
        <v>423</v>
      </c>
      <c r="T429" s="43">
        <v>19678.689999999999</v>
      </c>
      <c r="U429" s="44">
        <v>44621</v>
      </c>
      <c r="V429" s="44">
        <v>44985</v>
      </c>
      <c r="W429" s="20"/>
      <c r="Y429" s="30"/>
    </row>
    <row r="430" spans="1:25" s="29" customFormat="1" ht="60">
      <c r="A430" s="20" t="s">
        <v>1422</v>
      </c>
      <c r="B430" s="49" t="s">
        <v>84</v>
      </c>
      <c r="C430" s="34" t="s">
        <v>83</v>
      </c>
      <c r="D430" s="35" t="s">
        <v>1423</v>
      </c>
      <c r="E430" s="35" t="s">
        <v>39</v>
      </c>
      <c r="F430" s="20"/>
      <c r="G430" s="20"/>
      <c r="H430" s="20"/>
      <c r="I430" s="20"/>
      <c r="J430" s="46" t="s">
        <v>177</v>
      </c>
      <c r="K430" s="40"/>
      <c r="L430" s="40" t="s">
        <v>622</v>
      </c>
      <c r="M430" s="40"/>
      <c r="N430" s="40"/>
      <c r="O430" s="40"/>
      <c r="P430" s="40"/>
      <c r="Q430" s="46" t="s">
        <v>177</v>
      </c>
      <c r="R430" s="40"/>
      <c r="S430" s="40" t="s">
        <v>622</v>
      </c>
      <c r="T430" s="45">
        <v>4680</v>
      </c>
      <c r="U430" s="47">
        <v>44667</v>
      </c>
      <c r="V430" s="47">
        <v>45031</v>
      </c>
      <c r="W430" s="20"/>
      <c r="Y430" s="30"/>
    </row>
    <row r="431" spans="1:25" ht="75">
      <c r="A431" s="41" t="s">
        <v>1435</v>
      </c>
      <c r="B431" s="40" t="s">
        <v>84</v>
      </c>
      <c r="C431" s="34" t="s">
        <v>83</v>
      </c>
      <c r="D431" s="35" t="s">
        <v>1436</v>
      </c>
      <c r="E431" s="34" t="s">
        <v>51</v>
      </c>
      <c r="F431" s="35" t="s">
        <v>1437</v>
      </c>
      <c r="G431" s="41"/>
      <c r="H431" s="41" t="s">
        <v>1438</v>
      </c>
      <c r="I431" s="40" t="s">
        <v>1125</v>
      </c>
      <c r="J431" s="42"/>
      <c r="K431" s="41"/>
      <c r="L431" s="35"/>
      <c r="M431" s="41" t="s">
        <v>1437</v>
      </c>
      <c r="N431" s="40"/>
      <c r="O431" s="41" t="s">
        <v>1438</v>
      </c>
      <c r="P431" s="41" t="s">
        <v>1125</v>
      </c>
      <c r="Q431" s="46"/>
      <c r="R431" s="47"/>
      <c r="S431" s="55"/>
      <c r="T431" s="43">
        <v>3096408.43</v>
      </c>
      <c r="U431" s="44">
        <v>41806</v>
      </c>
      <c r="V431" s="44">
        <v>44377</v>
      </c>
      <c r="W431" s="45">
        <v>3118749.53</v>
      </c>
    </row>
    <row r="432" spans="1:25" ht="120">
      <c r="A432" s="52">
        <v>0</v>
      </c>
      <c r="B432" s="40" t="s">
        <v>84</v>
      </c>
      <c r="C432" s="34" t="s">
        <v>83</v>
      </c>
      <c r="D432" s="34" t="s">
        <v>1439</v>
      </c>
      <c r="E432" s="34" t="s">
        <v>39</v>
      </c>
      <c r="F432" s="34"/>
      <c r="G432" s="41"/>
      <c r="H432" s="40"/>
      <c r="I432" s="40"/>
      <c r="J432" s="42"/>
      <c r="K432" s="40"/>
      <c r="L432" s="34"/>
      <c r="M432" s="40"/>
      <c r="N432" s="41"/>
      <c r="O432" s="40"/>
      <c r="P432" s="40"/>
      <c r="Q432" s="46" t="s">
        <v>1440</v>
      </c>
      <c r="R432" s="40"/>
      <c r="S432" s="63" t="s">
        <v>1441</v>
      </c>
      <c r="T432" s="43">
        <v>2554740</v>
      </c>
      <c r="U432" s="44">
        <v>42552</v>
      </c>
      <c r="V432" s="44">
        <v>46934</v>
      </c>
      <c r="W432" s="45">
        <v>1303972.94</v>
      </c>
    </row>
    <row r="433" spans="1:23" ht="120">
      <c r="A433" s="41" t="s">
        <v>1442</v>
      </c>
      <c r="B433" s="41" t="s">
        <v>84</v>
      </c>
      <c r="C433" s="35" t="s">
        <v>83</v>
      </c>
      <c r="D433" s="35" t="s">
        <v>1443</v>
      </c>
      <c r="E433" s="34" t="s">
        <v>48</v>
      </c>
      <c r="F433" s="35"/>
      <c r="G433" s="41"/>
      <c r="H433" s="41"/>
      <c r="I433" s="40"/>
      <c r="J433" s="42" t="s">
        <v>1444</v>
      </c>
      <c r="K433" s="41"/>
      <c r="L433" s="35" t="s">
        <v>1445</v>
      </c>
      <c r="M433" s="41"/>
      <c r="N433" s="40"/>
      <c r="O433" s="41"/>
      <c r="P433" s="41"/>
      <c r="Q433" s="46" t="s">
        <v>1444</v>
      </c>
      <c r="R433" s="47"/>
      <c r="S433" s="55" t="s">
        <v>1445</v>
      </c>
      <c r="T433" s="43">
        <v>1450</v>
      </c>
      <c r="U433" s="44">
        <v>43080</v>
      </c>
      <c r="V433" s="44">
        <v>43083</v>
      </c>
      <c r="W433" s="45">
        <v>0</v>
      </c>
    </row>
    <row r="434" spans="1:23" ht="90">
      <c r="A434" s="41" t="s">
        <v>1446</v>
      </c>
      <c r="B434" s="41" t="s">
        <v>84</v>
      </c>
      <c r="C434" s="35" t="s">
        <v>83</v>
      </c>
      <c r="D434" s="35" t="s">
        <v>1447</v>
      </c>
      <c r="E434" s="35" t="s">
        <v>51</v>
      </c>
      <c r="F434" s="35"/>
      <c r="G434" s="41"/>
      <c r="H434" s="41"/>
      <c r="I434" s="40"/>
      <c r="J434" s="42" t="s">
        <v>1448</v>
      </c>
      <c r="K434" s="41"/>
      <c r="L434" s="35" t="s">
        <v>1449</v>
      </c>
      <c r="M434" s="41"/>
      <c r="N434" s="40"/>
      <c r="O434" s="41"/>
      <c r="P434" s="41"/>
      <c r="Q434" s="46" t="s">
        <v>1448</v>
      </c>
      <c r="R434" s="47"/>
      <c r="S434" s="55" t="s">
        <v>1449</v>
      </c>
      <c r="T434" s="43">
        <v>10543.8</v>
      </c>
      <c r="U434" s="44">
        <v>43132</v>
      </c>
      <c r="V434" s="44">
        <v>44957</v>
      </c>
      <c r="W434" s="45">
        <v>8435.01</v>
      </c>
    </row>
    <row r="435" spans="1:23" ht="105">
      <c r="A435" s="41" t="s">
        <v>1450</v>
      </c>
      <c r="B435" s="41" t="s">
        <v>84</v>
      </c>
      <c r="C435" s="35" t="s">
        <v>83</v>
      </c>
      <c r="D435" s="35" t="s">
        <v>1451</v>
      </c>
      <c r="E435" s="35" t="s">
        <v>51</v>
      </c>
      <c r="F435" s="35"/>
      <c r="G435" s="41"/>
      <c r="H435" s="41"/>
      <c r="I435" s="40"/>
      <c r="J435" s="42" t="s">
        <v>1134</v>
      </c>
      <c r="K435" s="41"/>
      <c r="L435" s="35" t="s">
        <v>1452</v>
      </c>
      <c r="M435" s="41"/>
      <c r="N435" s="40"/>
      <c r="O435" s="41"/>
      <c r="P435" s="41"/>
      <c r="Q435" s="46" t="s">
        <v>1134</v>
      </c>
      <c r="R435" s="47"/>
      <c r="S435" s="55" t="s">
        <v>1452</v>
      </c>
      <c r="T435" s="43">
        <v>652120</v>
      </c>
      <c r="U435" s="44">
        <v>43143</v>
      </c>
      <c r="V435" s="44">
        <v>44238</v>
      </c>
      <c r="W435" s="45">
        <v>565505.24</v>
      </c>
    </row>
    <row r="436" spans="1:23" ht="75">
      <c r="A436" s="41" t="s">
        <v>1453</v>
      </c>
      <c r="B436" s="41" t="s">
        <v>84</v>
      </c>
      <c r="C436" s="35" t="s">
        <v>83</v>
      </c>
      <c r="D436" s="35" t="s">
        <v>1454</v>
      </c>
      <c r="E436" s="35" t="s">
        <v>51</v>
      </c>
      <c r="F436" s="35"/>
      <c r="G436" s="41"/>
      <c r="H436" s="41"/>
      <c r="I436" s="40"/>
      <c r="J436" s="42" t="s">
        <v>1455</v>
      </c>
      <c r="K436" s="41"/>
      <c r="L436" s="35" t="s">
        <v>1456</v>
      </c>
      <c r="M436" s="41"/>
      <c r="N436" s="40"/>
      <c r="O436" s="41"/>
      <c r="P436" s="41"/>
      <c r="Q436" s="46" t="s">
        <v>1455</v>
      </c>
      <c r="R436" s="41"/>
      <c r="S436" s="55" t="s">
        <v>1456</v>
      </c>
      <c r="T436" s="43">
        <v>1926.23</v>
      </c>
      <c r="U436" s="44">
        <v>43559</v>
      </c>
      <c r="V436" s="44">
        <v>44585</v>
      </c>
      <c r="W436" s="45">
        <v>485.81</v>
      </c>
    </row>
    <row r="437" spans="1:23" ht="75">
      <c r="A437" s="55" t="s">
        <v>1457</v>
      </c>
      <c r="B437" s="41" t="s">
        <v>84</v>
      </c>
      <c r="C437" s="35" t="s">
        <v>83</v>
      </c>
      <c r="D437" s="35" t="s">
        <v>1458</v>
      </c>
      <c r="E437" s="34" t="s">
        <v>48</v>
      </c>
      <c r="F437" s="41"/>
      <c r="G437" s="41"/>
      <c r="H437" s="41"/>
      <c r="I437" s="42"/>
      <c r="J437" s="53" t="s">
        <v>86</v>
      </c>
      <c r="K437" s="41"/>
      <c r="L437" s="41" t="s">
        <v>87</v>
      </c>
      <c r="M437" s="41"/>
      <c r="N437" s="46"/>
      <c r="O437" s="41"/>
      <c r="P437" s="35"/>
      <c r="Q437" s="53" t="s">
        <v>86</v>
      </c>
      <c r="R437" s="41"/>
      <c r="S437" s="20" t="s">
        <v>87</v>
      </c>
      <c r="T437" s="48">
        <v>3870.36</v>
      </c>
      <c r="U437" s="44">
        <v>43724</v>
      </c>
      <c r="V437" s="44">
        <v>47011</v>
      </c>
      <c r="W437" s="48">
        <v>967.5</v>
      </c>
    </row>
    <row r="438" spans="1:23" ht="60">
      <c r="A438" s="55" t="s">
        <v>774</v>
      </c>
      <c r="B438" s="41" t="s">
        <v>84</v>
      </c>
      <c r="C438" s="35" t="s">
        <v>83</v>
      </c>
      <c r="D438" s="35" t="s">
        <v>1459</v>
      </c>
      <c r="E438" s="34" t="s">
        <v>48</v>
      </c>
      <c r="F438" s="41"/>
      <c r="G438" s="41"/>
      <c r="H438" s="41"/>
      <c r="I438" s="42"/>
      <c r="J438" s="53" t="s">
        <v>1460</v>
      </c>
      <c r="K438" s="41"/>
      <c r="L438" s="35" t="s">
        <v>1461</v>
      </c>
      <c r="M438" s="41"/>
      <c r="N438" s="46"/>
      <c r="O438" s="41"/>
      <c r="P438" s="35"/>
      <c r="Q438" s="64" t="s">
        <v>1462</v>
      </c>
      <c r="R438" s="65"/>
      <c r="S438" s="55" t="s">
        <v>1463</v>
      </c>
      <c r="T438" s="48">
        <v>37500</v>
      </c>
      <c r="U438" s="44">
        <v>43831</v>
      </c>
      <c r="V438" s="44">
        <v>44926</v>
      </c>
      <c r="W438" s="48">
        <v>24513.16</v>
      </c>
    </row>
    <row r="439" spans="1:23" ht="90">
      <c r="A439" s="55" t="s">
        <v>1464</v>
      </c>
      <c r="B439" s="41" t="s">
        <v>84</v>
      </c>
      <c r="C439" s="35" t="s">
        <v>83</v>
      </c>
      <c r="D439" s="35" t="s">
        <v>1465</v>
      </c>
      <c r="E439" s="35" t="s">
        <v>51</v>
      </c>
      <c r="F439" s="41"/>
      <c r="G439" s="41"/>
      <c r="H439" s="41"/>
      <c r="I439" s="42"/>
      <c r="J439" s="42" t="s">
        <v>105</v>
      </c>
      <c r="K439" s="41"/>
      <c r="L439" s="20" t="s">
        <v>1466</v>
      </c>
      <c r="M439" s="41"/>
      <c r="N439" s="46"/>
      <c r="O439" s="41"/>
      <c r="P439" s="35"/>
      <c r="Q439" s="42" t="s">
        <v>105</v>
      </c>
      <c r="R439" s="65"/>
      <c r="S439" s="55" t="s">
        <v>1466</v>
      </c>
      <c r="T439" s="48">
        <v>10254</v>
      </c>
      <c r="U439" s="44">
        <v>43739</v>
      </c>
      <c r="V439" s="44">
        <v>45565</v>
      </c>
      <c r="W439" s="48">
        <v>4614.2700000000004</v>
      </c>
    </row>
    <row r="440" spans="1:23" ht="405">
      <c r="A440" s="55" t="s">
        <v>1467</v>
      </c>
      <c r="B440" s="41" t="s">
        <v>84</v>
      </c>
      <c r="C440" s="35" t="s">
        <v>83</v>
      </c>
      <c r="D440" s="35" t="s">
        <v>1468</v>
      </c>
      <c r="E440" s="35" t="s">
        <v>43</v>
      </c>
      <c r="F440" s="41"/>
      <c r="G440" s="41"/>
      <c r="H440" s="41"/>
      <c r="I440" s="42"/>
      <c r="J440" s="66" t="s">
        <v>1469</v>
      </c>
      <c r="K440" s="41"/>
      <c r="L440" s="67" t="s">
        <v>1470</v>
      </c>
      <c r="M440" s="41"/>
      <c r="N440" s="46"/>
      <c r="O440" s="41"/>
      <c r="P440" s="35"/>
      <c r="Q440" s="64" t="s">
        <v>1471</v>
      </c>
      <c r="R440" s="65"/>
      <c r="S440" s="55" t="s">
        <v>1472</v>
      </c>
      <c r="T440" s="48">
        <f>195000-(195000*0.217)</f>
        <v>152685</v>
      </c>
      <c r="U440" s="44">
        <v>43812</v>
      </c>
      <c r="V440" s="68">
        <v>44907</v>
      </c>
      <c r="W440" s="48">
        <v>0</v>
      </c>
    </row>
    <row r="441" spans="1:23" ht="90">
      <c r="A441" s="39" t="s">
        <v>1473</v>
      </c>
      <c r="B441" s="40" t="s">
        <v>84</v>
      </c>
      <c r="C441" s="34" t="s">
        <v>83</v>
      </c>
      <c r="D441" s="34" t="s">
        <v>1474</v>
      </c>
      <c r="E441" s="34" t="s">
        <v>48</v>
      </c>
      <c r="F441" s="34"/>
      <c r="G441" s="41"/>
      <c r="H441" s="40"/>
      <c r="I441" s="40"/>
      <c r="J441" s="42" t="s">
        <v>187</v>
      </c>
      <c r="K441" s="40"/>
      <c r="L441" s="34" t="s">
        <v>188</v>
      </c>
      <c r="M441" s="40"/>
      <c r="N441" s="41"/>
      <c r="O441" s="40"/>
      <c r="P441" s="40"/>
      <c r="Q441" s="46" t="s">
        <v>187</v>
      </c>
      <c r="R441" s="40"/>
      <c r="S441" s="63" t="s">
        <v>188</v>
      </c>
      <c r="T441" s="43">
        <v>9149.7800000000007</v>
      </c>
      <c r="U441" s="44">
        <v>43770</v>
      </c>
      <c r="V441" s="44">
        <v>43951</v>
      </c>
      <c r="W441" s="45">
        <v>0</v>
      </c>
    </row>
    <row r="442" spans="1:23" ht="60">
      <c r="A442" s="41" t="s">
        <v>1475</v>
      </c>
      <c r="B442" s="34" t="s">
        <v>84</v>
      </c>
      <c r="C442" s="34" t="s">
        <v>83</v>
      </c>
      <c r="D442" s="35" t="s">
        <v>1476</v>
      </c>
      <c r="E442" s="35" t="s">
        <v>39</v>
      </c>
      <c r="F442" s="35"/>
      <c r="G442" s="41"/>
      <c r="H442" s="41"/>
      <c r="I442" s="40"/>
      <c r="J442" s="42" t="s">
        <v>214</v>
      </c>
      <c r="K442" s="41"/>
      <c r="L442" s="35" t="s">
        <v>1477</v>
      </c>
      <c r="M442" s="41"/>
      <c r="N442" s="40"/>
      <c r="O442" s="41"/>
      <c r="P442" s="41"/>
      <c r="Q442" s="46" t="s">
        <v>214</v>
      </c>
      <c r="R442" s="47"/>
      <c r="S442" s="20" t="s">
        <v>215</v>
      </c>
      <c r="T442" s="43">
        <v>179400</v>
      </c>
      <c r="U442" s="44">
        <v>43862</v>
      </c>
      <c r="V442" s="44">
        <v>44957</v>
      </c>
      <c r="W442" s="45">
        <v>119600</v>
      </c>
    </row>
    <row r="443" spans="1:23" ht="135">
      <c r="A443" s="40" t="s">
        <v>1478</v>
      </c>
      <c r="B443" s="34" t="s">
        <v>84</v>
      </c>
      <c r="C443" s="34" t="s">
        <v>83</v>
      </c>
      <c r="D443" s="34" t="s">
        <v>1479</v>
      </c>
      <c r="E443" s="34" t="s">
        <v>51</v>
      </c>
      <c r="F443" s="40"/>
      <c r="G443" s="40"/>
      <c r="H443" s="40"/>
      <c r="I443" s="40"/>
      <c r="J443" s="46" t="s">
        <v>1480</v>
      </c>
      <c r="K443" s="40"/>
      <c r="L443" s="40" t="s">
        <v>663</v>
      </c>
      <c r="M443" s="40"/>
      <c r="N443" s="40"/>
      <c r="O443" s="40"/>
      <c r="P443" s="40"/>
      <c r="Q443" s="46" t="s">
        <v>1480</v>
      </c>
      <c r="R443" s="40"/>
      <c r="S443" s="49" t="s">
        <v>663</v>
      </c>
      <c r="T443" s="43">
        <v>6902.2</v>
      </c>
      <c r="U443" s="44">
        <v>43952</v>
      </c>
      <c r="V443" s="44">
        <v>45777</v>
      </c>
      <c r="W443" s="43">
        <v>2415.7399999999998</v>
      </c>
    </row>
    <row r="444" spans="1:23" ht="180">
      <c r="A444" s="40" t="s">
        <v>1481</v>
      </c>
      <c r="B444" s="34" t="s">
        <v>84</v>
      </c>
      <c r="C444" s="34" t="s">
        <v>83</v>
      </c>
      <c r="D444" s="34" t="s">
        <v>1482</v>
      </c>
      <c r="E444" s="34" t="s">
        <v>51</v>
      </c>
      <c r="F444" s="40"/>
      <c r="G444" s="40"/>
      <c r="H444" s="40"/>
      <c r="I444" s="40"/>
      <c r="J444" s="46" t="s">
        <v>105</v>
      </c>
      <c r="K444" s="40"/>
      <c r="L444" s="40" t="s">
        <v>106</v>
      </c>
      <c r="M444" s="40"/>
      <c r="N444" s="40"/>
      <c r="O444" s="40"/>
      <c r="P444" s="40"/>
      <c r="Q444" s="46" t="s">
        <v>105</v>
      </c>
      <c r="R444" s="40"/>
      <c r="S444" s="40" t="s">
        <v>106</v>
      </c>
      <c r="T444" s="43">
        <v>32340.2</v>
      </c>
      <c r="U444" s="44">
        <v>43952</v>
      </c>
      <c r="V444" s="44">
        <v>45777</v>
      </c>
      <c r="W444" s="43">
        <v>10015.76</v>
      </c>
    </row>
    <row r="445" spans="1:23" ht="120">
      <c r="A445" s="40" t="s">
        <v>1483</v>
      </c>
      <c r="B445" s="49">
        <v>80204250585</v>
      </c>
      <c r="C445" s="34" t="s">
        <v>83</v>
      </c>
      <c r="D445" s="34" t="s">
        <v>1484</v>
      </c>
      <c r="E445" s="34" t="s">
        <v>38</v>
      </c>
      <c r="F445" s="40"/>
      <c r="G445" s="40"/>
      <c r="H445" s="40"/>
      <c r="I445" s="40"/>
      <c r="J445" s="46" t="s">
        <v>1134</v>
      </c>
      <c r="K445" s="40"/>
      <c r="L445" s="40" t="s">
        <v>1452</v>
      </c>
      <c r="M445" s="40"/>
      <c r="N445" s="40"/>
      <c r="O445" s="40"/>
      <c r="P445" s="40"/>
      <c r="Q445" s="46" t="s">
        <v>1134</v>
      </c>
      <c r="R445" s="40"/>
      <c r="S445" s="49" t="s">
        <v>1452</v>
      </c>
      <c r="T445" s="43">
        <v>131229.29999999999</v>
      </c>
      <c r="U445" s="44">
        <v>44013</v>
      </c>
      <c r="V445" s="68">
        <v>44469</v>
      </c>
      <c r="W445" s="43">
        <v>23065.11</v>
      </c>
    </row>
    <row r="446" spans="1:23" ht="120">
      <c r="A446" s="40" t="s">
        <v>1485</v>
      </c>
      <c r="B446" s="49">
        <v>80204250585</v>
      </c>
      <c r="C446" s="34" t="s">
        <v>83</v>
      </c>
      <c r="D446" s="34" t="s">
        <v>1486</v>
      </c>
      <c r="E446" s="34" t="s">
        <v>43</v>
      </c>
      <c r="F446" s="40"/>
      <c r="G446" s="40"/>
      <c r="H446" s="40"/>
      <c r="I446" s="40"/>
      <c r="J446" s="42" t="s">
        <v>1487</v>
      </c>
      <c r="K446" s="40"/>
      <c r="L446" s="34" t="s">
        <v>1488</v>
      </c>
      <c r="M446" s="40"/>
      <c r="N446" s="40"/>
      <c r="O446" s="40"/>
      <c r="P446" s="40"/>
      <c r="Q446" s="46" t="s">
        <v>1489</v>
      </c>
      <c r="R446" s="40"/>
      <c r="S446" s="49" t="s">
        <v>1490</v>
      </c>
      <c r="T446" s="43">
        <v>60150</v>
      </c>
      <c r="U446" s="44">
        <v>44287</v>
      </c>
      <c r="V446" s="44">
        <v>45382</v>
      </c>
      <c r="W446" s="43">
        <v>459.84</v>
      </c>
    </row>
    <row r="447" spans="1:23" ht="120">
      <c r="A447" s="40" t="s">
        <v>1491</v>
      </c>
      <c r="B447" s="49">
        <v>80204250585</v>
      </c>
      <c r="C447" s="34" t="s">
        <v>83</v>
      </c>
      <c r="D447" s="34" t="s">
        <v>1492</v>
      </c>
      <c r="E447" s="34" t="s">
        <v>43</v>
      </c>
      <c r="F447" s="40"/>
      <c r="G447" s="40"/>
      <c r="H447" s="40"/>
      <c r="I447" s="40"/>
      <c r="J447" s="46" t="s">
        <v>193</v>
      </c>
      <c r="K447" s="63"/>
      <c r="L447" s="63" t="s">
        <v>194</v>
      </c>
      <c r="M447" s="40"/>
      <c r="N447" s="40"/>
      <c r="O447" s="40"/>
      <c r="P447" s="40"/>
      <c r="Q447" s="46" t="s">
        <v>193</v>
      </c>
      <c r="R447" s="63"/>
      <c r="S447" s="63" t="s">
        <v>194</v>
      </c>
      <c r="T447" s="43">
        <v>40030</v>
      </c>
      <c r="U447" s="44">
        <v>44221</v>
      </c>
      <c r="V447" s="44">
        <v>44950</v>
      </c>
      <c r="W447" s="43">
        <v>132</v>
      </c>
    </row>
    <row r="448" spans="1:23" ht="90">
      <c r="A448" s="40" t="s">
        <v>1493</v>
      </c>
      <c r="B448" s="49">
        <v>80204250585</v>
      </c>
      <c r="C448" s="34" t="s">
        <v>83</v>
      </c>
      <c r="D448" s="34" t="s">
        <v>1494</v>
      </c>
      <c r="E448" s="34" t="s">
        <v>48</v>
      </c>
      <c r="F448" s="40"/>
      <c r="G448" s="40"/>
      <c r="H448" s="40"/>
      <c r="I448" s="40"/>
      <c r="J448" s="46" t="s">
        <v>1495</v>
      </c>
      <c r="K448" s="40"/>
      <c r="L448" s="40" t="s">
        <v>1496</v>
      </c>
      <c r="M448" s="40"/>
      <c r="N448" s="40"/>
      <c r="O448" s="40"/>
      <c r="P448" s="40"/>
      <c r="Q448" s="46" t="s">
        <v>1495</v>
      </c>
      <c r="R448" s="40"/>
      <c r="S448" s="49" t="s">
        <v>1496</v>
      </c>
      <c r="T448" s="43">
        <v>2550</v>
      </c>
      <c r="U448" s="44">
        <v>44046</v>
      </c>
      <c r="V448" s="44">
        <v>44834</v>
      </c>
      <c r="W448" s="43">
        <v>1700</v>
      </c>
    </row>
    <row r="449" spans="1:23" ht="60">
      <c r="A449" s="40" t="s">
        <v>1497</v>
      </c>
      <c r="B449" s="49">
        <v>80204250585</v>
      </c>
      <c r="C449" s="34" t="s">
        <v>83</v>
      </c>
      <c r="D449" s="34" t="s">
        <v>1498</v>
      </c>
      <c r="E449" s="34" t="s">
        <v>48</v>
      </c>
      <c r="F449" s="40"/>
      <c r="G449" s="40"/>
      <c r="H449" s="40"/>
      <c r="I449" s="40"/>
      <c r="J449" s="42" t="s">
        <v>597</v>
      </c>
      <c r="K449" s="40"/>
      <c r="L449" s="34" t="s">
        <v>596</v>
      </c>
      <c r="M449" s="40"/>
      <c r="N449" s="40"/>
      <c r="O449" s="40"/>
      <c r="P449" s="40"/>
      <c r="Q449" s="42" t="s">
        <v>597</v>
      </c>
      <c r="R449" s="40"/>
      <c r="S449" s="34" t="s">
        <v>596</v>
      </c>
      <c r="T449" s="43">
        <v>6336</v>
      </c>
      <c r="U449" s="44">
        <v>44166</v>
      </c>
      <c r="V449" s="44">
        <v>45260</v>
      </c>
      <c r="W449" s="43">
        <v>2112</v>
      </c>
    </row>
    <row r="450" spans="1:23" ht="105">
      <c r="A450" s="40" t="s">
        <v>1499</v>
      </c>
      <c r="B450" s="40">
        <v>80204250585</v>
      </c>
      <c r="C450" s="40" t="s">
        <v>83</v>
      </c>
      <c r="D450" s="34" t="s">
        <v>1500</v>
      </c>
      <c r="E450" s="34" t="s">
        <v>48</v>
      </c>
      <c r="F450" s="40"/>
      <c r="G450" s="40"/>
      <c r="H450" s="40"/>
      <c r="I450" s="40"/>
      <c r="J450" s="46" t="s">
        <v>142</v>
      </c>
      <c r="K450" s="40"/>
      <c r="L450" s="34" t="s">
        <v>1501</v>
      </c>
      <c r="M450" s="40"/>
      <c r="N450" s="40"/>
      <c r="O450" s="40"/>
      <c r="P450" s="40"/>
      <c r="Q450" s="46" t="s">
        <v>142</v>
      </c>
      <c r="R450" s="40"/>
      <c r="S450" s="34" t="s">
        <v>1501</v>
      </c>
      <c r="T450" s="45"/>
      <c r="U450" s="47">
        <v>44124</v>
      </c>
      <c r="V450" s="47">
        <v>44561</v>
      </c>
      <c r="W450" s="45">
        <v>1870</v>
      </c>
    </row>
    <row r="451" spans="1:23" ht="75">
      <c r="A451" s="40" t="s">
        <v>1502</v>
      </c>
      <c r="B451" s="49">
        <v>80204250585</v>
      </c>
      <c r="C451" s="34" t="s">
        <v>83</v>
      </c>
      <c r="D451" s="34" t="s">
        <v>1503</v>
      </c>
      <c r="E451" s="34" t="s">
        <v>48</v>
      </c>
      <c r="F451" s="40"/>
      <c r="G451" s="40"/>
      <c r="H451" s="40"/>
      <c r="I451" s="40"/>
      <c r="J451" s="46" t="s">
        <v>1504</v>
      </c>
      <c r="K451" s="40"/>
      <c r="L451" s="40" t="s">
        <v>1505</v>
      </c>
      <c r="M451" s="40"/>
      <c r="N451" s="40"/>
      <c r="O451" s="40"/>
      <c r="P451" s="40"/>
      <c r="Q451" s="46" t="s">
        <v>1504</v>
      </c>
      <c r="R451" s="40"/>
      <c r="S451" s="40" t="s">
        <v>1505</v>
      </c>
      <c r="T451" s="43">
        <v>11520</v>
      </c>
      <c r="U451" s="44">
        <v>44146</v>
      </c>
      <c r="V451" s="44">
        <v>44561</v>
      </c>
      <c r="W451" s="43">
        <v>10368</v>
      </c>
    </row>
    <row r="452" spans="1:23" ht="60">
      <c r="A452" s="40" t="s">
        <v>1506</v>
      </c>
      <c r="B452" s="34" t="s">
        <v>84</v>
      </c>
      <c r="C452" s="34" t="s">
        <v>83</v>
      </c>
      <c r="D452" s="35" t="s">
        <v>1507</v>
      </c>
      <c r="E452" s="34" t="s">
        <v>39</v>
      </c>
      <c r="F452" s="40"/>
      <c r="G452" s="40"/>
      <c r="H452" s="40"/>
      <c r="I452" s="40"/>
      <c r="J452" s="46"/>
      <c r="K452" s="40" t="s">
        <v>1508</v>
      </c>
      <c r="L452" s="34" t="s">
        <v>1509</v>
      </c>
      <c r="M452" s="40"/>
      <c r="N452" s="40"/>
      <c r="O452" s="40"/>
      <c r="P452" s="40"/>
      <c r="Q452" s="46"/>
      <c r="R452" s="40" t="s">
        <v>1508</v>
      </c>
      <c r="S452" s="34" t="s">
        <v>1509</v>
      </c>
      <c r="T452" s="45">
        <v>4634</v>
      </c>
      <c r="U452" s="47">
        <v>44251</v>
      </c>
      <c r="V452" s="47">
        <v>44615</v>
      </c>
      <c r="W452" s="45">
        <v>4634</v>
      </c>
    </row>
    <row r="453" spans="1:23" ht="120">
      <c r="A453" s="40" t="s">
        <v>1510</v>
      </c>
      <c r="B453" s="49" t="s">
        <v>84</v>
      </c>
      <c r="C453" s="34" t="s">
        <v>83</v>
      </c>
      <c r="D453" s="34" t="s">
        <v>1511</v>
      </c>
      <c r="E453" s="34" t="s">
        <v>48</v>
      </c>
      <c r="F453" s="40"/>
      <c r="G453" s="40"/>
      <c r="H453" s="40"/>
      <c r="I453" s="40"/>
      <c r="J453" s="42" t="s">
        <v>1512</v>
      </c>
      <c r="K453" s="40"/>
      <c r="L453" s="34" t="s">
        <v>1513</v>
      </c>
      <c r="M453" s="40"/>
      <c r="N453" s="40"/>
      <c r="O453" s="40"/>
      <c r="P453" s="40"/>
      <c r="Q453" s="46" t="s">
        <v>597</v>
      </c>
      <c r="R453" s="40"/>
      <c r="S453" s="34" t="s">
        <v>596</v>
      </c>
      <c r="T453" s="43">
        <v>19699.62</v>
      </c>
      <c r="U453" s="44">
        <v>44256</v>
      </c>
      <c r="V453" s="44">
        <v>45351</v>
      </c>
      <c r="W453" s="43">
        <v>5204.66</v>
      </c>
    </row>
    <row r="454" spans="1:23" ht="75">
      <c r="A454" s="40">
        <v>8617218141</v>
      </c>
      <c r="B454" s="49" t="s">
        <v>84</v>
      </c>
      <c r="C454" s="34" t="s">
        <v>83</v>
      </c>
      <c r="D454" s="34" t="s">
        <v>1514</v>
      </c>
      <c r="E454" s="34" t="s">
        <v>51</v>
      </c>
      <c r="F454" s="40"/>
      <c r="G454" s="40"/>
      <c r="H454" s="40"/>
      <c r="I454" s="40"/>
      <c r="J454" s="46" t="s">
        <v>184</v>
      </c>
      <c r="K454" s="40"/>
      <c r="L454" s="34" t="s">
        <v>1515</v>
      </c>
      <c r="M454" s="40"/>
      <c r="N454" s="40"/>
      <c r="O454" s="40"/>
      <c r="P454" s="40"/>
      <c r="Q454" s="46" t="s">
        <v>184</v>
      </c>
      <c r="R454" s="40"/>
      <c r="S454" s="34" t="s">
        <v>1515</v>
      </c>
      <c r="T454" s="43">
        <v>170000</v>
      </c>
      <c r="U454" s="44">
        <v>44287</v>
      </c>
      <c r="V454" s="44">
        <v>44651</v>
      </c>
      <c r="W454" s="43">
        <v>183575.1</v>
      </c>
    </row>
    <row r="455" spans="1:23" ht="45">
      <c r="A455" s="40" t="s">
        <v>1516</v>
      </c>
      <c r="B455" s="40" t="s">
        <v>84</v>
      </c>
      <c r="C455" s="34" t="s">
        <v>83</v>
      </c>
      <c r="D455" s="34" t="s">
        <v>1517</v>
      </c>
      <c r="E455" s="34" t="s">
        <v>48</v>
      </c>
      <c r="F455" s="40"/>
      <c r="G455" s="40"/>
      <c r="H455" s="40"/>
      <c r="I455" s="40"/>
      <c r="J455" s="46" t="s">
        <v>1518</v>
      </c>
      <c r="K455" s="40"/>
      <c r="L455" s="34" t="s">
        <v>1519</v>
      </c>
      <c r="M455" s="40"/>
      <c r="N455" s="40"/>
      <c r="O455" s="40"/>
      <c r="P455" s="40"/>
      <c r="Q455" s="46" t="s">
        <v>1518</v>
      </c>
      <c r="R455" s="40"/>
      <c r="S455" s="34" t="s">
        <v>1519</v>
      </c>
      <c r="T455" s="45">
        <v>10000</v>
      </c>
      <c r="U455" s="47">
        <v>44249</v>
      </c>
      <c r="V455" s="47">
        <v>44561</v>
      </c>
      <c r="W455" s="45">
        <v>1480</v>
      </c>
    </row>
    <row r="456" spans="1:23" ht="60">
      <c r="A456" s="40" t="s">
        <v>1520</v>
      </c>
      <c r="B456" s="49" t="s">
        <v>84</v>
      </c>
      <c r="C456" s="34" t="s">
        <v>83</v>
      </c>
      <c r="D456" s="34" t="s">
        <v>1521</v>
      </c>
      <c r="E456" s="34" t="s">
        <v>51</v>
      </c>
      <c r="F456" s="40"/>
      <c r="G456" s="40"/>
      <c r="H456" s="40"/>
      <c r="I456" s="40"/>
      <c r="J456" s="46" t="s">
        <v>1522</v>
      </c>
      <c r="K456" s="40"/>
      <c r="L456" s="40" t="s">
        <v>1523</v>
      </c>
      <c r="M456" s="40"/>
      <c r="N456" s="40"/>
      <c r="O456" s="40"/>
      <c r="P456" s="40"/>
      <c r="Q456" s="46" t="s">
        <v>1522</v>
      </c>
      <c r="R456" s="40"/>
      <c r="S456" s="40" t="s">
        <v>1523</v>
      </c>
      <c r="T456" s="43">
        <v>140000</v>
      </c>
      <c r="U456" s="44">
        <v>44409</v>
      </c>
      <c r="V456" s="44">
        <v>45138</v>
      </c>
      <c r="W456" s="43">
        <v>32659.86</v>
      </c>
    </row>
    <row r="457" spans="1:23" ht="60">
      <c r="A457" s="40" t="s">
        <v>1524</v>
      </c>
      <c r="B457" s="34" t="s">
        <v>84</v>
      </c>
      <c r="C457" s="34" t="s">
        <v>83</v>
      </c>
      <c r="D457" s="34" t="s">
        <v>1525</v>
      </c>
      <c r="E457" s="34" t="s">
        <v>39</v>
      </c>
      <c r="F457" s="40"/>
      <c r="G457" s="40"/>
      <c r="H457" s="40"/>
      <c r="I457" s="40"/>
      <c r="J457" s="42" t="s">
        <v>1526</v>
      </c>
      <c r="K457" s="40"/>
      <c r="L457" s="34" t="s">
        <v>1527</v>
      </c>
      <c r="M457" s="40"/>
      <c r="N457" s="41"/>
      <c r="O457" s="40"/>
      <c r="P457" s="40"/>
      <c r="Q457" s="46" t="s">
        <v>1526</v>
      </c>
      <c r="R457" s="40"/>
      <c r="S457" s="63" t="s">
        <v>1527</v>
      </c>
      <c r="T457" s="43">
        <v>173.07</v>
      </c>
      <c r="U457" s="44">
        <v>44274</v>
      </c>
      <c r="V457" s="44">
        <v>44638</v>
      </c>
      <c r="W457" s="43">
        <v>173.07</v>
      </c>
    </row>
    <row r="458" spans="1:23" ht="120">
      <c r="A458" s="40" t="s">
        <v>1528</v>
      </c>
      <c r="B458" s="34" t="s">
        <v>84</v>
      </c>
      <c r="C458" s="34" t="s">
        <v>83</v>
      </c>
      <c r="D458" s="71" t="s">
        <v>1529</v>
      </c>
      <c r="E458" s="34" t="s">
        <v>48</v>
      </c>
      <c r="F458" s="40"/>
      <c r="G458" s="40"/>
      <c r="H458" s="40"/>
      <c r="I458" s="40"/>
      <c r="J458" s="42" t="s">
        <v>1530</v>
      </c>
      <c r="K458" s="40"/>
      <c r="L458" s="34" t="s">
        <v>1531</v>
      </c>
      <c r="M458" s="40"/>
      <c r="N458" s="40"/>
      <c r="O458" s="40"/>
      <c r="P458" s="40"/>
      <c r="Q458" s="46" t="s">
        <v>1532</v>
      </c>
      <c r="R458" s="40"/>
      <c r="S458" s="49" t="s">
        <v>1533</v>
      </c>
      <c r="T458" s="43">
        <v>1996</v>
      </c>
      <c r="U458" s="44">
        <v>44338</v>
      </c>
      <c r="V458" s="44">
        <v>45068</v>
      </c>
      <c r="W458" s="43">
        <v>1996</v>
      </c>
    </row>
    <row r="459" spans="1:23" ht="75">
      <c r="A459" s="40" t="s">
        <v>1534</v>
      </c>
      <c r="B459" s="40" t="s">
        <v>84</v>
      </c>
      <c r="C459" s="34" t="s">
        <v>83</v>
      </c>
      <c r="D459" s="34" t="s">
        <v>1535</v>
      </c>
      <c r="E459" s="34" t="s">
        <v>48</v>
      </c>
      <c r="F459" s="40"/>
      <c r="G459" s="40"/>
      <c r="H459" s="40"/>
      <c r="I459" s="40"/>
      <c r="J459" s="46" t="s">
        <v>1536</v>
      </c>
      <c r="K459" s="40"/>
      <c r="L459" s="40" t="s">
        <v>1537</v>
      </c>
      <c r="M459" s="40"/>
      <c r="N459" s="40"/>
      <c r="O459" s="40"/>
      <c r="P459" s="40"/>
      <c r="Q459" s="46" t="s">
        <v>1536</v>
      </c>
      <c r="R459" s="40"/>
      <c r="S459" s="40" t="s">
        <v>1537</v>
      </c>
      <c r="T459" s="43">
        <v>6980</v>
      </c>
      <c r="U459" s="44">
        <v>44386</v>
      </c>
      <c r="V459" s="44">
        <v>45115</v>
      </c>
      <c r="W459" s="43">
        <v>6980</v>
      </c>
    </row>
    <row r="460" spans="1:23" ht="150">
      <c r="A460" s="40" t="s">
        <v>1538</v>
      </c>
      <c r="B460" s="40">
        <v>80204250585</v>
      </c>
      <c r="C460" s="34" t="s">
        <v>83</v>
      </c>
      <c r="D460" s="34" t="s">
        <v>1539</v>
      </c>
      <c r="E460" s="34" t="s">
        <v>48</v>
      </c>
      <c r="F460" s="40"/>
      <c r="G460" s="40"/>
      <c r="H460" s="40"/>
      <c r="I460" s="40"/>
      <c r="J460" s="46" t="s">
        <v>142</v>
      </c>
      <c r="K460" s="40"/>
      <c r="L460" s="34" t="s">
        <v>1501</v>
      </c>
      <c r="M460" s="40"/>
      <c r="N460" s="40"/>
      <c r="O460" s="40"/>
      <c r="P460" s="40"/>
      <c r="Q460" s="46" t="s">
        <v>142</v>
      </c>
      <c r="R460" s="40"/>
      <c r="S460" s="34" t="s">
        <v>1501</v>
      </c>
      <c r="T460" s="45">
        <v>3840</v>
      </c>
      <c r="U460" s="47">
        <v>44378</v>
      </c>
      <c r="V460" s="47">
        <v>44561</v>
      </c>
      <c r="W460" s="45">
        <v>960</v>
      </c>
    </row>
    <row r="461" spans="1:23" ht="90">
      <c r="A461" s="41" t="s">
        <v>1540</v>
      </c>
      <c r="B461" s="49">
        <v>80204250585</v>
      </c>
      <c r="C461" s="34" t="s">
        <v>83</v>
      </c>
      <c r="D461" s="34" t="s">
        <v>1541</v>
      </c>
      <c r="E461" s="34" t="s">
        <v>48</v>
      </c>
      <c r="F461" s="35" t="s">
        <v>1437</v>
      </c>
      <c r="G461" s="41"/>
      <c r="H461" s="35" t="s">
        <v>1438</v>
      </c>
      <c r="I461" s="34" t="s">
        <v>1125</v>
      </c>
      <c r="J461" s="46"/>
      <c r="K461" s="41"/>
      <c r="L461" s="35"/>
      <c r="M461" s="35" t="s">
        <v>1437</v>
      </c>
      <c r="N461" s="40"/>
      <c r="O461" s="35" t="s">
        <v>1438</v>
      </c>
      <c r="P461" s="35" t="s">
        <v>1125</v>
      </c>
      <c r="Q461" s="46"/>
      <c r="R461" s="40"/>
      <c r="S461" s="49"/>
      <c r="T461" s="43">
        <v>185545</v>
      </c>
      <c r="U461" s="44">
        <v>44378</v>
      </c>
      <c r="V461" s="44">
        <v>44561</v>
      </c>
      <c r="W461" s="43">
        <v>184341.48</v>
      </c>
    </row>
    <row r="462" spans="1:23" ht="150">
      <c r="A462" s="40" t="s">
        <v>1542</v>
      </c>
      <c r="B462" s="49">
        <v>80204250585</v>
      </c>
      <c r="C462" s="34" t="s">
        <v>83</v>
      </c>
      <c r="D462" s="34" t="s">
        <v>1543</v>
      </c>
      <c r="E462" s="34" t="s">
        <v>51</v>
      </c>
      <c r="F462" s="69" t="s">
        <v>1063</v>
      </c>
      <c r="G462" s="41"/>
      <c r="H462" s="34" t="s">
        <v>1064</v>
      </c>
      <c r="I462" s="34" t="s">
        <v>705</v>
      </c>
      <c r="J462" s="41"/>
      <c r="K462" s="41"/>
      <c r="L462" s="41"/>
      <c r="M462" s="69" t="s">
        <v>1063</v>
      </c>
      <c r="N462" s="41"/>
      <c r="O462" s="34" t="s">
        <v>1064</v>
      </c>
      <c r="P462" s="34" t="s">
        <v>705</v>
      </c>
      <c r="Q462" s="46"/>
      <c r="R462" s="41"/>
      <c r="S462" s="41"/>
      <c r="T462" s="43">
        <v>33898.31</v>
      </c>
      <c r="U462" s="47">
        <v>44317</v>
      </c>
      <c r="V462" s="47">
        <v>45412</v>
      </c>
      <c r="W462" s="43">
        <v>6317.48</v>
      </c>
    </row>
    <row r="463" spans="1:23" ht="105">
      <c r="A463" s="40" t="s">
        <v>1544</v>
      </c>
      <c r="B463" s="49">
        <v>80204250586</v>
      </c>
      <c r="C463" s="34" t="s">
        <v>83</v>
      </c>
      <c r="D463" s="34" t="s">
        <v>1545</v>
      </c>
      <c r="E463" s="34" t="s">
        <v>48</v>
      </c>
      <c r="F463" s="40"/>
      <c r="G463" s="40"/>
      <c r="H463" s="40"/>
      <c r="I463" s="40"/>
      <c r="J463" s="46" t="s">
        <v>1546</v>
      </c>
      <c r="K463" s="40"/>
      <c r="L463" s="40" t="s">
        <v>1547</v>
      </c>
      <c r="M463" s="40"/>
      <c r="N463" s="40"/>
      <c r="O463" s="40"/>
      <c r="P463" s="40"/>
      <c r="Q463" s="46" t="s">
        <v>1546</v>
      </c>
      <c r="R463" s="40"/>
      <c r="S463" s="49" t="s">
        <v>1547</v>
      </c>
      <c r="T463" s="43">
        <v>17475</v>
      </c>
      <c r="U463" s="44">
        <v>44378</v>
      </c>
      <c r="V463" s="44">
        <v>45291</v>
      </c>
      <c r="W463" s="43">
        <v>3495</v>
      </c>
    </row>
    <row r="464" spans="1:23" ht="75">
      <c r="A464" s="40" t="s">
        <v>1548</v>
      </c>
      <c r="B464" s="49">
        <v>80204250585</v>
      </c>
      <c r="C464" s="34" t="s">
        <v>83</v>
      </c>
      <c r="D464" s="34" t="s">
        <v>1549</v>
      </c>
      <c r="E464" s="34" t="s">
        <v>36</v>
      </c>
      <c r="F464" s="40"/>
      <c r="G464" s="40"/>
      <c r="H464" s="40"/>
      <c r="I464" s="40"/>
      <c r="J464" s="42" t="s">
        <v>1550</v>
      </c>
      <c r="K464" s="40"/>
      <c r="L464" s="34" t="s">
        <v>1551</v>
      </c>
      <c r="M464" s="40"/>
      <c r="N464" s="40"/>
      <c r="O464" s="40"/>
      <c r="P464" s="40"/>
      <c r="Q464" s="46" t="s">
        <v>1552</v>
      </c>
      <c r="R464" s="40"/>
      <c r="S464" s="40" t="s">
        <v>1553</v>
      </c>
      <c r="T464" s="43">
        <v>1244862.44</v>
      </c>
      <c r="U464" s="44">
        <v>44166</v>
      </c>
      <c r="V464" s="44">
        <v>45991</v>
      </c>
      <c r="W464" s="43">
        <v>308172.78000000003</v>
      </c>
    </row>
    <row r="465" spans="1:25" ht="60">
      <c r="A465" s="40" t="s">
        <v>1554</v>
      </c>
      <c r="B465" s="49">
        <v>80204250585</v>
      </c>
      <c r="C465" s="34" t="s">
        <v>83</v>
      </c>
      <c r="D465" s="34" t="s">
        <v>1555</v>
      </c>
      <c r="E465" s="34" t="s">
        <v>51</v>
      </c>
      <c r="F465" s="40"/>
      <c r="G465" s="40"/>
      <c r="H465" s="40"/>
      <c r="I465" s="40"/>
      <c r="J465" s="46" t="s">
        <v>182</v>
      </c>
      <c r="K465" s="40"/>
      <c r="L465" s="40" t="s">
        <v>986</v>
      </c>
      <c r="M465" s="40"/>
      <c r="N465" s="40"/>
      <c r="O465" s="40"/>
      <c r="P465" s="40"/>
      <c r="Q465" s="46" t="s">
        <v>182</v>
      </c>
      <c r="R465" s="40"/>
      <c r="S465" s="40" t="s">
        <v>986</v>
      </c>
      <c r="T465" s="43">
        <v>517200</v>
      </c>
      <c r="U465" s="44">
        <v>44470</v>
      </c>
      <c r="V465" s="44">
        <v>45199</v>
      </c>
      <c r="W465" s="43">
        <v>38996.870000000003</v>
      </c>
    </row>
    <row r="466" spans="1:25" ht="60">
      <c r="A466" s="40" t="s">
        <v>1556</v>
      </c>
      <c r="B466" s="49">
        <v>80204250585</v>
      </c>
      <c r="C466" s="34" t="s">
        <v>83</v>
      </c>
      <c r="D466" s="70" t="s">
        <v>1557</v>
      </c>
      <c r="E466" s="34" t="s">
        <v>48</v>
      </c>
      <c r="F466" s="40"/>
      <c r="G466" s="40"/>
      <c r="H466" s="40"/>
      <c r="I466" s="40"/>
      <c r="J466" s="46" t="s">
        <v>142</v>
      </c>
      <c r="K466" s="40"/>
      <c r="L466" s="40" t="s">
        <v>1501</v>
      </c>
      <c r="M466" s="40"/>
      <c r="N466" s="40"/>
      <c r="O466" s="40"/>
      <c r="P466" s="40"/>
      <c r="Q466" s="46" t="s">
        <v>142</v>
      </c>
      <c r="R466" s="40"/>
      <c r="S466" s="34" t="s">
        <v>1501</v>
      </c>
      <c r="T466" s="43">
        <v>4000</v>
      </c>
      <c r="U466" s="44">
        <v>44562</v>
      </c>
      <c r="V466" s="44">
        <v>44742</v>
      </c>
      <c r="W466" s="43">
        <v>192</v>
      </c>
    </row>
    <row r="467" spans="1:25" ht="45">
      <c r="A467" s="40" t="s">
        <v>1558</v>
      </c>
      <c r="B467" s="49">
        <v>80204250585</v>
      </c>
      <c r="C467" s="34" t="s">
        <v>83</v>
      </c>
      <c r="D467" s="70" t="s">
        <v>1559</v>
      </c>
      <c r="E467" s="34" t="s">
        <v>48</v>
      </c>
      <c r="F467" s="40"/>
      <c r="G467" s="40"/>
      <c r="H467" s="40"/>
      <c r="I467" s="40"/>
      <c r="J467" s="46" t="s">
        <v>1518</v>
      </c>
      <c r="K467" s="40"/>
      <c r="L467" s="40" t="s">
        <v>1519</v>
      </c>
      <c r="M467" s="40"/>
      <c r="N467" s="40"/>
      <c r="O467" s="40"/>
      <c r="P467" s="40"/>
      <c r="Q467" s="46" t="s">
        <v>1518</v>
      </c>
      <c r="R467" s="40"/>
      <c r="S467" s="34" t="s">
        <v>1519</v>
      </c>
      <c r="T467" s="43">
        <v>2500</v>
      </c>
      <c r="U467" s="44">
        <v>44562</v>
      </c>
      <c r="V467" s="44">
        <v>44742</v>
      </c>
      <c r="W467" s="43">
        <v>0</v>
      </c>
    </row>
    <row r="468" spans="1:25" ht="75">
      <c r="A468" s="40" t="s">
        <v>1560</v>
      </c>
      <c r="B468" s="49">
        <v>80204250585</v>
      </c>
      <c r="C468" s="34" t="s">
        <v>83</v>
      </c>
      <c r="D468" s="34" t="s">
        <v>1561</v>
      </c>
      <c r="E468" s="34" t="s">
        <v>48</v>
      </c>
      <c r="F468" s="40"/>
      <c r="G468" s="40"/>
      <c r="H468" s="40"/>
      <c r="I468" s="40"/>
      <c r="J468" s="46" t="s">
        <v>1562</v>
      </c>
      <c r="K468" s="40"/>
      <c r="L468" s="34" t="s">
        <v>1563</v>
      </c>
      <c r="M468" s="40"/>
      <c r="N468" s="40"/>
      <c r="O468" s="40"/>
      <c r="P468" s="40"/>
      <c r="Q468" s="46" t="s">
        <v>1562</v>
      </c>
      <c r="R468" s="40"/>
      <c r="S468" s="34" t="s">
        <v>1563</v>
      </c>
      <c r="T468" s="43">
        <v>1050</v>
      </c>
      <c r="U468" s="44">
        <v>44515</v>
      </c>
      <c r="V468" s="44">
        <v>44561</v>
      </c>
      <c r="W468" s="43">
        <v>1050</v>
      </c>
    </row>
    <row r="469" spans="1:25" ht="75">
      <c r="A469" s="40" t="s">
        <v>1564</v>
      </c>
      <c r="B469" s="40" t="s">
        <v>84</v>
      </c>
      <c r="C469" s="34" t="s">
        <v>83</v>
      </c>
      <c r="D469" s="71" t="s">
        <v>1565</v>
      </c>
      <c r="E469" s="34" t="s">
        <v>48</v>
      </c>
      <c r="F469" s="40"/>
      <c r="G469" s="40"/>
      <c r="H469" s="40"/>
      <c r="I469" s="40"/>
      <c r="J469" s="46" t="s">
        <v>1566</v>
      </c>
      <c r="K469" s="40"/>
      <c r="L469" s="40" t="s">
        <v>1567</v>
      </c>
      <c r="M469" s="40"/>
      <c r="N469" s="40"/>
      <c r="O469" s="40"/>
      <c r="P469" s="40"/>
      <c r="Q469" s="46" t="s">
        <v>1566</v>
      </c>
      <c r="R469" s="40"/>
      <c r="S469" s="40" t="s">
        <v>1567</v>
      </c>
      <c r="T469" s="45">
        <v>280.08</v>
      </c>
      <c r="U469" s="47">
        <v>44478</v>
      </c>
      <c r="V469" s="47">
        <v>44478</v>
      </c>
      <c r="W469" s="45">
        <v>0</v>
      </c>
    </row>
    <row r="470" spans="1:25" ht="75">
      <c r="A470" s="40" t="s">
        <v>1568</v>
      </c>
      <c r="B470" s="49">
        <v>80204250585</v>
      </c>
      <c r="C470" s="34" t="s">
        <v>83</v>
      </c>
      <c r="D470" s="71" t="s">
        <v>1569</v>
      </c>
      <c r="E470" s="34" t="s">
        <v>48</v>
      </c>
      <c r="F470" s="40"/>
      <c r="G470" s="40"/>
      <c r="H470" s="40"/>
      <c r="I470" s="40"/>
      <c r="J470" s="46" t="s">
        <v>1570</v>
      </c>
      <c r="K470" s="40"/>
      <c r="L470" s="34" t="s">
        <v>1571</v>
      </c>
      <c r="M470" s="40"/>
      <c r="N470" s="40"/>
      <c r="O470" s="40"/>
      <c r="P470" s="40"/>
      <c r="Q470" s="46" t="s">
        <v>1570</v>
      </c>
      <c r="R470" s="40"/>
      <c r="S470" s="34" t="s">
        <v>1571</v>
      </c>
      <c r="T470" s="43">
        <v>5000</v>
      </c>
      <c r="U470" s="44">
        <v>44562</v>
      </c>
      <c r="V470" s="44">
        <v>44742</v>
      </c>
      <c r="W470" s="43">
        <v>0</v>
      </c>
    </row>
    <row r="471" spans="1:25" ht="75">
      <c r="A471" s="40" t="s">
        <v>1572</v>
      </c>
      <c r="B471" s="40" t="s">
        <v>84</v>
      </c>
      <c r="C471" s="34" t="s">
        <v>83</v>
      </c>
      <c r="D471" s="34" t="s">
        <v>1573</v>
      </c>
      <c r="E471" s="34" t="s">
        <v>48</v>
      </c>
      <c r="F471" s="40"/>
      <c r="G471" s="40"/>
      <c r="H471" s="40"/>
      <c r="I471" s="40"/>
      <c r="J471" s="46" t="s">
        <v>1574</v>
      </c>
      <c r="K471" s="40"/>
      <c r="L471" s="34" t="s">
        <v>1575</v>
      </c>
      <c r="M471" s="40"/>
      <c r="N471" s="40"/>
      <c r="O471" s="40"/>
      <c r="P471" s="40"/>
      <c r="Q471" s="46" t="s">
        <v>1576</v>
      </c>
      <c r="R471" s="40"/>
      <c r="S471" s="40" t="s">
        <v>1577</v>
      </c>
      <c r="T471" s="45">
        <v>2650</v>
      </c>
      <c r="U471" s="47">
        <v>44483</v>
      </c>
      <c r="V471" s="47">
        <v>44496</v>
      </c>
      <c r="W471" s="45">
        <v>2650</v>
      </c>
    </row>
    <row r="472" spans="1:25" ht="45">
      <c r="A472" s="40" t="s">
        <v>1578</v>
      </c>
      <c r="B472" s="49" t="s">
        <v>84</v>
      </c>
      <c r="C472" s="34" t="s">
        <v>83</v>
      </c>
      <c r="D472" s="34" t="s">
        <v>1579</v>
      </c>
      <c r="E472" s="34" t="s">
        <v>39</v>
      </c>
      <c r="F472" s="40"/>
      <c r="G472" s="40"/>
      <c r="H472" s="40"/>
      <c r="I472" s="40"/>
      <c r="J472" s="46" t="s">
        <v>1580</v>
      </c>
      <c r="K472" s="40"/>
      <c r="L472" s="40" t="s">
        <v>1581</v>
      </c>
      <c r="M472" s="40"/>
      <c r="N472" s="40"/>
      <c r="O472" s="40"/>
      <c r="P472" s="40"/>
      <c r="Q472" s="46" t="s">
        <v>1580</v>
      </c>
      <c r="R472" s="40"/>
      <c r="S472" s="40" t="s">
        <v>1581</v>
      </c>
      <c r="T472" s="43">
        <v>1506.4</v>
      </c>
      <c r="U472" s="44">
        <v>44543</v>
      </c>
      <c r="V472" s="44">
        <v>44907</v>
      </c>
      <c r="W472" s="43">
        <v>1506.4</v>
      </c>
    </row>
    <row r="473" spans="1:25" ht="60">
      <c r="A473" s="40" t="s">
        <v>1582</v>
      </c>
      <c r="B473" s="49" t="s">
        <v>84</v>
      </c>
      <c r="C473" s="34" t="s">
        <v>83</v>
      </c>
      <c r="D473" s="34" t="s">
        <v>1583</v>
      </c>
      <c r="E473" s="34" t="s">
        <v>51</v>
      </c>
      <c r="F473" s="40"/>
      <c r="G473" s="40"/>
      <c r="H473" s="40"/>
      <c r="I473" s="40"/>
      <c r="J473" s="46"/>
      <c r="K473" s="40"/>
      <c r="L473" s="40"/>
      <c r="M473" s="40"/>
      <c r="N473" s="40"/>
      <c r="O473" s="40"/>
      <c r="P473" s="40"/>
      <c r="Q473" s="46" t="s">
        <v>1455</v>
      </c>
      <c r="R473" s="40"/>
      <c r="S473" s="49" t="s">
        <v>1456</v>
      </c>
      <c r="T473" s="43">
        <v>1745.9</v>
      </c>
      <c r="U473" s="44">
        <v>44562</v>
      </c>
      <c r="V473" s="44">
        <v>45626</v>
      </c>
      <c r="W473" s="43">
        <v>0</v>
      </c>
    </row>
    <row r="474" spans="1:25" ht="270">
      <c r="A474" s="40" t="s">
        <v>1584</v>
      </c>
      <c r="B474" s="49" t="s">
        <v>84</v>
      </c>
      <c r="C474" s="34" t="s">
        <v>83</v>
      </c>
      <c r="D474" s="34" t="s">
        <v>1585</v>
      </c>
      <c r="E474" s="34" t="s">
        <v>51</v>
      </c>
      <c r="F474" s="40"/>
      <c r="G474" s="40"/>
      <c r="H474" s="40"/>
      <c r="I474" s="40"/>
      <c r="J474" s="46"/>
      <c r="K474" s="40"/>
      <c r="L474" s="40"/>
      <c r="M474" s="69" t="s">
        <v>1586</v>
      </c>
      <c r="N474" s="41"/>
      <c r="O474" s="34" t="s">
        <v>1587</v>
      </c>
      <c r="P474" s="34" t="s">
        <v>705</v>
      </c>
      <c r="Q474" s="46"/>
      <c r="R474" s="40"/>
      <c r="S474" s="49"/>
      <c r="T474" s="43">
        <v>2963188.04</v>
      </c>
      <c r="U474" s="44">
        <v>44562</v>
      </c>
      <c r="V474" s="44">
        <v>46752</v>
      </c>
      <c r="W474" s="43">
        <v>0</v>
      </c>
    </row>
    <row r="475" spans="1:25" ht="90">
      <c r="A475" s="40" t="s">
        <v>1588</v>
      </c>
      <c r="B475" s="49" t="s">
        <v>84</v>
      </c>
      <c r="C475" s="34" t="s">
        <v>83</v>
      </c>
      <c r="D475" s="34" t="s">
        <v>1589</v>
      </c>
      <c r="E475" s="34" t="s">
        <v>48</v>
      </c>
      <c r="F475" s="40"/>
      <c r="G475" s="40"/>
      <c r="H475" s="40"/>
      <c r="I475" s="40"/>
      <c r="J475" s="46" t="s">
        <v>1590</v>
      </c>
      <c r="K475" s="40"/>
      <c r="L475" s="40" t="s">
        <v>1591</v>
      </c>
      <c r="M475" s="40"/>
      <c r="N475" s="40"/>
      <c r="O475" s="40"/>
      <c r="P475" s="40"/>
      <c r="Q475" s="46" t="s">
        <v>1590</v>
      </c>
      <c r="R475" s="40"/>
      <c r="S475" s="40" t="s">
        <v>1591</v>
      </c>
      <c r="T475" s="43">
        <v>1180</v>
      </c>
      <c r="U475" s="44">
        <v>44498</v>
      </c>
      <c r="V475" s="44">
        <v>44561</v>
      </c>
      <c r="W475" s="43">
        <v>1180</v>
      </c>
    </row>
    <row r="476" spans="1:25" ht="45">
      <c r="A476" s="40" t="s">
        <v>1592</v>
      </c>
      <c r="B476" s="49" t="s">
        <v>84</v>
      </c>
      <c r="C476" s="34" t="s">
        <v>83</v>
      </c>
      <c r="D476" s="34" t="s">
        <v>1593</v>
      </c>
      <c r="E476" s="34" t="s">
        <v>48</v>
      </c>
      <c r="F476" s="40"/>
      <c r="G476" s="40"/>
      <c r="H476" s="40"/>
      <c r="I476" s="40"/>
      <c r="J476" s="46" t="s">
        <v>1594</v>
      </c>
      <c r="K476" s="40"/>
      <c r="L476" s="40" t="s">
        <v>1595</v>
      </c>
      <c r="M476" s="40"/>
      <c r="N476" s="40"/>
      <c r="O476" s="40"/>
      <c r="P476" s="40"/>
      <c r="Q476" s="46" t="s">
        <v>1594</v>
      </c>
      <c r="R476" s="40"/>
      <c r="S476" s="40" t="s">
        <v>1595</v>
      </c>
      <c r="T476" s="43">
        <v>900</v>
      </c>
      <c r="U476" s="44">
        <v>44509</v>
      </c>
      <c r="V476" s="44">
        <v>44592</v>
      </c>
      <c r="W476" s="43">
        <v>0</v>
      </c>
    </row>
    <row r="477" spans="1:25" ht="45">
      <c r="A477" s="40" t="s">
        <v>1596</v>
      </c>
      <c r="B477" s="49" t="s">
        <v>84</v>
      </c>
      <c r="C477" s="34" t="s">
        <v>83</v>
      </c>
      <c r="D477" s="34" t="s">
        <v>1597</v>
      </c>
      <c r="E477" s="34" t="s">
        <v>48</v>
      </c>
      <c r="F477" s="40"/>
      <c r="G477" s="40"/>
      <c r="H477" s="40"/>
      <c r="I477" s="40"/>
      <c r="J477" s="46" t="s">
        <v>1598</v>
      </c>
      <c r="K477" s="40"/>
      <c r="L477" s="40" t="s">
        <v>1599</v>
      </c>
      <c r="M477" s="40"/>
      <c r="N477" s="40"/>
      <c r="O477" s="40"/>
      <c r="P477" s="40"/>
      <c r="Q477" s="46" t="s">
        <v>1598</v>
      </c>
      <c r="R477" s="40"/>
      <c r="S477" s="40" t="s">
        <v>1599</v>
      </c>
      <c r="T477" s="43">
        <v>7500</v>
      </c>
      <c r="U477" s="44">
        <v>44562</v>
      </c>
      <c r="V477" s="44">
        <v>45657</v>
      </c>
      <c r="W477" s="43">
        <v>3050</v>
      </c>
    </row>
    <row r="478" spans="1:25" ht="60">
      <c r="A478" s="40" t="s">
        <v>1600</v>
      </c>
      <c r="B478" s="49" t="s">
        <v>84</v>
      </c>
      <c r="C478" s="34" t="s">
        <v>83</v>
      </c>
      <c r="D478" s="34" t="s">
        <v>1601</v>
      </c>
      <c r="E478" s="34" t="s">
        <v>48</v>
      </c>
      <c r="F478" s="40"/>
      <c r="G478" s="40"/>
      <c r="H478" s="40"/>
      <c r="I478" s="40"/>
      <c r="J478" s="46" t="s">
        <v>1602</v>
      </c>
      <c r="K478" s="40"/>
      <c r="L478" s="40" t="s">
        <v>1603</v>
      </c>
      <c r="M478" s="40"/>
      <c r="N478" s="40"/>
      <c r="O478" s="40"/>
      <c r="P478" s="40"/>
      <c r="Q478" s="46" t="s">
        <v>1602</v>
      </c>
      <c r="R478" s="40"/>
      <c r="S478" s="40" t="s">
        <v>1603</v>
      </c>
      <c r="T478" s="43">
        <v>750</v>
      </c>
      <c r="U478" s="44">
        <v>44524</v>
      </c>
      <c r="V478" s="44">
        <v>44561</v>
      </c>
      <c r="W478" s="43">
        <v>750</v>
      </c>
    </row>
    <row r="479" spans="1:25" ht="60">
      <c r="A479" s="40" t="s">
        <v>1604</v>
      </c>
      <c r="B479" s="49" t="s">
        <v>84</v>
      </c>
      <c r="C479" s="34" t="s">
        <v>83</v>
      </c>
      <c r="D479" s="34" t="s">
        <v>1605</v>
      </c>
      <c r="E479" s="34" t="s">
        <v>48</v>
      </c>
      <c r="F479" s="40"/>
      <c r="G479" s="40"/>
      <c r="H479" s="40"/>
      <c r="I479" s="40"/>
      <c r="J479" s="46" t="s">
        <v>1606</v>
      </c>
      <c r="K479" s="40"/>
      <c r="L479" s="40" t="s">
        <v>1607</v>
      </c>
      <c r="M479" s="40"/>
      <c r="N479" s="40"/>
      <c r="O479" s="40"/>
      <c r="P479" s="40"/>
      <c r="Q479" s="46" t="s">
        <v>1606</v>
      </c>
      <c r="R479" s="40"/>
      <c r="S479" s="40" t="s">
        <v>1607</v>
      </c>
      <c r="T479" s="43">
        <v>298</v>
      </c>
      <c r="U479" s="44">
        <v>44544</v>
      </c>
      <c r="V479" s="44">
        <v>44592</v>
      </c>
      <c r="W479" s="43">
        <v>298</v>
      </c>
    </row>
    <row r="480" spans="1:25" ht="60">
      <c r="A480" s="40" t="s">
        <v>1608</v>
      </c>
      <c r="B480" s="49" t="s">
        <v>84</v>
      </c>
      <c r="C480" s="34" t="s">
        <v>83</v>
      </c>
      <c r="D480" s="34" t="s">
        <v>1609</v>
      </c>
      <c r="E480" s="34" t="s">
        <v>51</v>
      </c>
      <c r="F480" s="40"/>
      <c r="G480" s="40"/>
      <c r="H480" s="40"/>
      <c r="I480" s="40"/>
      <c r="J480" s="42" t="s">
        <v>1610</v>
      </c>
      <c r="K480" s="40"/>
      <c r="L480" s="34" t="s">
        <v>1611</v>
      </c>
      <c r="M480" s="40"/>
      <c r="N480" s="40"/>
      <c r="O480" s="40"/>
      <c r="P480" s="40"/>
      <c r="Q480" s="46" t="s">
        <v>1610</v>
      </c>
      <c r="R480" s="40"/>
      <c r="S480" s="49" t="s">
        <v>1611</v>
      </c>
      <c r="T480" s="43">
        <v>2769270</v>
      </c>
      <c r="U480" s="44">
        <v>44652</v>
      </c>
      <c r="V480" s="44">
        <v>46022</v>
      </c>
      <c r="W480" s="43">
        <v>0</v>
      </c>
      <c r="Y480" s="136"/>
    </row>
    <row r="481" spans="1:23" ht="45">
      <c r="A481" s="40" t="s">
        <v>1612</v>
      </c>
      <c r="B481" s="49">
        <v>80204250585</v>
      </c>
      <c r="C481" s="34" t="s">
        <v>83</v>
      </c>
      <c r="D481" s="34" t="s">
        <v>1613</v>
      </c>
      <c r="E481" s="34" t="s">
        <v>48</v>
      </c>
      <c r="F481" s="40"/>
      <c r="G481" s="40"/>
      <c r="H481" s="40"/>
      <c r="I481" s="40"/>
      <c r="J481" s="46" t="s">
        <v>1614</v>
      </c>
      <c r="K481" s="40"/>
      <c r="L481" s="34" t="s">
        <v>1615</v>
      </c>
      <c r="M481" s="40"/>
      <c r="N481" s="40"/>
      <c r="O481" s="40"/>
      <c r="P481" s="40"/>
      <c r="Q481" s="46" t="s">
        <v>1614</v>
      </c>
      <c r="R481" s="40"/>
      <c r="S481" s="34" t="s">
        <v>1615</v>
      </c>
      <c r="T481" s="43">
        <v>4980.42</v>
      </c>
      <c r="U481" s="44">
        <v>44599</v>
      </c>
      <c r="V481" s="20"/>
      <c r="W481" s="43">
        <v>0</v>
      </c>
    </row>
    <row r="482" spans="1:23" ht="45">
      <c r="A482" s="40" t="s">
        <v>1616</v>
      </c>
      <c r="B482" s="49">
        <v>80204250585</v>
      </c>
      <c r="C482" s="34" t="s">
        <v>83</v>
      </c>
      <c r="D482" s="34" t="s">
        <v>1559</v>
      </c>
      <c r="E482" s="34" t="s">
        <v>48</v>
      </c>
      <c r="F482" s="40"/>
      <c r="G482" s="40"/>
      <c r="H482" s="40"/>
      <c r="I482" s="40"/>
      <c r="J482" s="46" t="s">
        <v>142</v>
      </c>
      <c r="K482" s="40"/>
      <c r="L482" s="34" t="s">
        <v>1501</v>
      </c>
      <c r="M482" s="40"/>
      <c r="N482" s="40"/>
      <c r="O482" s="40"/>
      <c r="P482" s="40"/>
      <c r="Q482" s="46" t="s">
        <v>142</v>
      </c>
      <c r="R482" s="40"/>
      <c r="S482" s="34" t="s">
        <v>1501</v>
      </c>
      <c r="T482" s="43">
        <v>3500</v>
      </c>
      <c r="U482" s="44">
        <v>44603</v>
      </c>
      <c r="V482" s="44">
        <v>44926</v>
      </c>
      <c r="W482" s="43">
        <v>0</v>
      </c>
    </row>
    <row r="483" spans="1:23" ht="90">
      <c r="A483" s="40" t="s">
        <v>1617</v>
      </c>
      <c r="B483" s="49">
        <v>80204250585</v>
      </c>
      <c r="C483" s="34" t="s">
        <v>83</v>
      </c>
      <c r="D483" s="34" t="s">
        <v>1618</v>
      </c>
      <c r="E483" s="34" t="s">
        <v>48</v>
      </c>
      <c r="F483" s="40"/>
      <c r="G483" s="40"/>
      <c r="H483" s="40"/>
      <c r="I483" s="40"/>
      <c r="J483" s="46" t="s">
        <v>1619</v>
      </c>
      <c r="K483" s="40"/>
      <c r="L483" s="40" t="s">
        <v>1620</v>
      </c>
      <c r="M483" s="40"/>
      <c r="N483" s="40"/>
      <c r="O483" s="40"/>
      <c r="P483" s="40"/>
      <c r="Q483" s="46" t="s">
        <v>1619</v>
      </c>
      <c r="R483" s="40"/>
      <c r="S483" s="40" t="s">
        <v>1620</v>
      </c>
      <c r="T483" s="43">
        <v>840</v>
      </c>
      <c r="U483" s="44">
        <v>44652</v>
      </c>
      <c r="V483" s="44">
        <v>45016</v>
      </c>
      <c r="W483" s="43">
        <v>0</v>
      </c>
    </row>
    <row r="484" spans="1:23" ht="75">
      <c r="A484" s="40" t="s">
        <v>1621</v>
      </c>
      <c r="B484" s="49" t="s">
        <v>84</v>
      </c>
      <c r="C484" s="34" t="s">
        <v>83</v>
      </c>
      <c r="D484" s="34" t="s">
        <v>1622</v>
      </c>
      <c r="E484" s="34" t="s">
        <v>48</v>
      </c>
      <c r="F484" s="40"/>
      <c r="G484" s="40"/>
      <c r="H484" s="40"/>
      <c r="I484" s="40"/>
      <c r="J484" s="46" t="s">
        <v>1623</v>
      </c>
      <c r="K484" s="40"/>
      <c r="L484" s="40" t="s">
        <v>1624</v>
      </c>
      <c r="M484" s="40"/>
      <c r="N484" s="40"/>
      <c r="O484" s="40"/>
      <c r="P484" s="40"/>
      <c r="Q484" s="46" t="s">
        <v>1623</v>
      </c>
      <c r="R484" s="40"/>
      <c r="S484" s="49" t="s">
        <v>1624</v>
      </c>
      <c r="T484" s="43">
        <v>2650</v>
      </c>
      <c r="U484" s="44">
        <v>44652</v>
      </c>
      <c r="V484" s="44">
        <v>44834</v>
      </c>
      <c r="W484" s="43">
        <v>0</v>
      </c>
    </row>
    <row r="485" spans="1:23" ht="90">
      <c r="A485" s="40" t="s">
        <v>1588</v>
      </c>
      <c r="B485" s="49" t="s">
        <v>84</v>
      </c>
      <c r="C485" s="34" t="s">
        <v>83</v>
      </c>
      <c r="D485" s="34" t="s">
        <v>1625</v>
      </c>
      <c r="E485" s="34" t="s">
        <v>48</v>
      </c>
      <c r="F485" s="40"/>
      <c r="G485" s="40"/>
      <c r="H485" s="40"/>
      <c r="I485" s="40"/>
      <c r="J485" s="46" t="s">
        <v>1590</v>
      </c>
      <c r="K485" s="40"/>
      <c r="L485" s="40" t="s">
        <v>1591</v>
      </c>
      <c r="M485" s="40"/>
      <c r="N485" s="40"/>
      <c r="O485" s="40"/>
      <c r="P485" s="40"/>
      <c r="Q485" s="46" t="s">
        <v>1590</v>
      </c>
      <c r="R485" s="40"/>
      <c r="S485" s="49" t="s">
        <v>1591</v>
      </c>
      <c r="T485" s="43">
        <v>1213.5999999999999</v>
      </c>
      <c r="U485" s="44">
        <v>44659</v>
      </c>
      <c r="V485" s="44">
        <v>44704</v>
      </c>
      <c r="W485" s="43">
        <v>0</v>
      </c>
    </row>
    <row r="486" spans="1:23" ht="75">
      <c r="A486" s="40" t="s">
        <v>1626</v>
      </c>
      <c r="B486" s="49" t="s">
        <v>84</v>
      </c>
      <c r="C486" s="34" t="s">
        <v>83</v>
      </c>
      <c r="D486" s="34" t="s">
        <v>1627</v>
      </c>
      <c r="E486" s="34" t="s">
        <v>48</v>
      </c>
      <c r="F486" s="40"/>
      <c r="G486" s="40"/>
      <c r="H486" s="40"/>
      <c r="I486" s="40"/>
      <c r="J486" s="42" t="s">
        <v>1628</v>
      </c>
      <c r="K486" s="40"/>
      <c r="L486" s="34" t="s">
        <v>1629</v>
      </c>
      <c r="M486" s="40"/>
      <c r="N486" s="40"/>
      <c r="O486" s="40"/>
      <c r="P486" s="40"/>
      <c r="Q486" s="46" t="s">
        <v>1630</v>
      </c>
      <c r="R486" s="40"/>
      <c r="S486" s="40" t="s">
        <v>1631</v>
      </c>
      <c r="T486" s="43">
        <v>15200</v>
      </c>
      <c r="U486" s="44">
        <v>44637</v>
      </c>
      <c r="V486" s="44">
        <v>44711</v>
      </c>
      <c r="W486" s="43">
        <v>0</v>
      </c>
    </row>
    <row r="487" spans="1:23" ht="60">
      <c r="A487" s="40" t="s">
        <v>1632</v>
      </c>
      <c r="B487" s="49" t="s">
        <v>84</v>
      </c>
      <c r="C487" s="34" t="s">
        <v>83</v>
      </c>
      <c r="D487" s="34" t="s">
        <v>1633</v>
      </c>
      <c r="E487" s="34" t="s">
        <v>39</v>
      </c>
      <c r="F487" s="40"/>
      <c r="G487" s="40"/>
      <c r="H487" s="40"/>
      <c r="I487" s="40"/>
      <c r="J487" s="46"/>
      <c r="K487" s="40" t="s">
        <v>1508</v>
      </c>
      <c r="L487" s="34" t="s">
        <v>1509</v>
      </c>
      <c r="M487" s="40"/>
      <c r="N487" s="40"/>
      <c r="O487" s="40"/>
      <c r="P487" s="40"/>
      <c r="Q487" s="46"/>
      <c r="R487" s="40" t="s">
        <v>1508</v>
      </c>
      <c r="S487" s="34" t="s">
        <v>1509</v>
      </c>
      <c r="T487" s="43">
        <v>4729</v>
      </c>
      <c r="U487" s="44">
        <v>44616</v>
      </c>
      <c r="V487" s="44">
        <v>44980</v>
      </c>
      <c r="W487" s="43">
        <v>0</v>
      </c>
    </row>
    <row r="488" spans="1:23" ht="45">
      <c r="A488" s="39" t="s">
        <v>1634</v>
      </c>
      <c r="B488" s="40" t="s">
        <v>84</v>
      </c>
      <c r="C488" s="34" t="s">
        <v>1635</v>
      </c>
      <c r="D488" s="34" t="s">
        <v>1636</v>
      </c>
      <c r="E488" s="34" t="s">
        <v>48</v>
      </c>
      <c r="F488" s="35"/>
      <c r="G488" s="41"/>
      <c r="H488" s="41"/>
      <c r="I488" s="41"/>
      <c r="J488" s="42" t="s">
        <v>1637</v>
      </c>
      <c r="K488" s="40"/>
      <c r="L488" s="34" t="s">
        <v>1638</v>
      </c>
      <c r="M488" s="41"/>
      <c r="N488" s="41"/>
      <c r="O488" s="41"/>
      <c r="P488" s="41"/>
      <c r="Q488" s="42" t="s">
        <v>1637</v>
      </c>
      <c r="R488" s="40"/>
      <c r="S488" s="34" t="s">
        <v>1638</v>
      </c>
      <c r="T488" s="43">
        <v>15000</v>
      </c>
      <c r="U488" s="44">
        <v>43709</v>
      </c>
      <c r="V488" s="44">
        <v>44834</v>
      </c>
      <c r="W488" s="45">
        <v>15000</v>
      </c>
    </row>
    <row r="489" spans="1:23" ht="60">
      <c r="A489" s="39" t="s">
        <v>1639</v>
      </c>
      <c r="B489" s="40" t="s">
        <v>84</v>
      </c>
      <c r="C489" s="34" t="s">
        <v>1635</v>
      </c>
      <c r="D489" s="34" t="s">
        <v>1640</v>
      </c>
      <c r="E489" s="34" t="s">
        <v>48</v>
      </c>
      <c r="F489" s="35"/>
      <c r="G489" s="41"/>
      <c r="H489" s="41"/>
      <c r="I489" s="41"/>
      <c r="J489" s="42">
        <v>97769690583</v>
      </c>
      <c r="K489" s="40"/>
      <c r="L489" s="34" t="s">
        <v>1641</v>
      </c>
      <c r="M489" s="41"/>
      <c r="N489" s="41"/>
      <c r="O489" s="41"/>
      <c r="P489" s="41"/>
      <c r="Q489" s="42">
        <v>97769690583</v>
      </c>
      <c r="R489" s="40"/>
      <c r="S489" s="34" t="s">
        <v>1641</v>
      </c>
      <c r="T489" s="43">
        <v>12000</v>
      </c>
      <c r="U489" s="44">
        <v>43678</v>
      </c>
      <c r="V489" s="44">
        <v>44773</v>
      </c>
      <c r="W489" s="45">
        <v>12000</v>
      </c>
    </row>
    <row r="490" spans="1:23" ht="165">
      <c r="A490" s="39" t="s">
        <v>1642</v>
      </c>
      <c r="B490" s="40" t="s">
        <v>84</v>
      </c>
      <c r="C490" s="34" t="s">
        <v>1635</v>
      </c>
      <c r="D490" s="34" t="s">
        <v>1643</v>
      </c>
      <c r="E490" s="34" t="s">
        <v>48</v>
      </c>
      <c r="F490" s="35"/>
      <c r="G490" s="41"/>
      <c r="H490" s="41"/>
      <c r="I490" s="41"/>
      <c r="J490" s="42">
        <v>10209790152</v>
      </c>
      <c r="K490" s="40"/>
      <c r="L490" s="34" t="s">
        <v>1644</v>
      </c>
      <c r="M490" s="41"/>
      <c r="N490" s="41"/>
      <c r="O490" s="41"/>
      <c r="P490" s="41"/>
      <c r="Q490" s="42">
        <v>10209790152</v>
      </c>
      <c r="R490" s="40"/>
      <c r="S490" s="34" t="s">
        <v>1644</v>
      </c>
      <c r="T490" s="43">
        <v>4950</v>
      </c>
      <c r="U490" s="44">
        <v>43678</v>
      </c>
      <c r="V490" s="44">
        <v>44773</v>
      </c>
      <c r="W490" s="45">
        <v>4950</v>
      </c>
    </row>
    <row r="491" spans="1:23" ht="75">
      <c r="A491" s="41" t="s">
        <v>1645</v>
      </c>
      <c r="B491" s="40" t="s">
        <v>84</v>
      </c>
      <c r="C491" s="34" t="s">
        <v>1635</v>
      </c>
      <c r="D491" s="34" t="s">
        <v>1646</v>
      </c>
      <c r="E491" s="34" t="s">
        <v>48</v>
      </c>
      <c r="F491" s="35"/>
      <c r="G491" s="41"/>
      <c r="H491" s="41"/>
      <c r="I491" s="41"/>
      <c r="J491" s="42" t="s">
        <v>1637</v>
      </c>
      <c r="K491" s="40"/>
      <c r="L491" s="34" t="s">
        <v>1647</v>
      </c>
      <c r="M491" s="41"/>
      <c r="N491" s="41"/>
      <c r="O491" s="41"/>
      <c r="P491" s="41"/>
      <c r="Q491" s="42" t="s">
        <v>1637</v>
      </c>
      <c r="R491" s="40"/>
      <c r="S491" s="34" t="s">
        <v>1647</v>
      </c>
      <c r="T491" s="43">
        <v>2100</v>
      </c>
      <c r="U491" s="44">
        <v>43770</v>
      </c>
      <c r="V491" s="44">
        <v>44895</v>
      </c>
      <c r="W491" s="45">
        <v>2100</v>
      </c>
    </row>
    <row r="492" spans="1:23" ht="60">
      <c r="A492" s="41" t="s">
        <v>1648</v>
      </c>
      <c r="B492" s="40" t="s">
        <v>84</v>
      </c>
      <c r="C492" s="34" t="s">
        <v>1635</v>
      </c>
      <c r="D492" s="34" t="s">
        <v>1649</v>
      </c>
      <c r="E492" s="34" t="s">
        <v>48</v>
      </c>
      <c r="F492" s="34"/>
      <c r="G492" s="41"/>
      <c r="H492" s="40"/>
      <c r="I492" s="40"/>
      <c r="J492" s="42" t="s">
        <v>1650</v>
      </c>
      <c r="K492" s="40"/>
      <c r="L492" s="34" t="s">
        <v>1651</v>
      </c>
      <c r="M492" s="40"/>
      <c r="N492" s="41"/>
      <c r="O492" s="40"/>
      <c r="P492" s="40"/>
      <c r="Q492" s="46" t="s">
        <v>1650</v>
      </c>
      <c r="R492" s="40"/>
      <c r="S492" s="34" t="s">
        <v>1651</v>
      </c>
      <c r="T492" s="43">
        <v>3840</v>
      </c>
      <c r="U492" s="44">
        <v>43754</v>
      </c>
      <c r="V492" s="44">
        <v>44926</v>
      </c>
      <c r="W492" s="45">
        <v>3840</v>
      </c>
    </row>
    <row r="493" spans="1:23" ht="45">
      <c r="A493" s="40" t="s">
        <v>1652</v>
      </c>
      <c r="B493" s="40" t="s">
        <v>84</v>
      </c>
      <c r="C493" s="34" t="s">
        <v>1635</v>
      </c>
      <c r="D493" s="34" t="s">
        <v>300</v>
      </c>
      <c r="E493" s="34" t="s">
        <v>48</v>
      </c>
      <c r="F493" s="40"/>
      <c r="G493" s="40"/>
      <c r="H493" s="40"/>
      <c r="I493" s="40"/>
      <c r="J493" s="42" t="s">
        <v>1653</v>
      </c>
      <c r="K493" s="40"/>
      <c r="L493" s="34" t="s">
        <v>1654</v>
      </c>
      <c r="M493" s="40"/>
      <c r="N493" s="41"/>
      <c r="O493" s="40"/>
      <c r="P493" s="40"/>
      <c r="Q493" s="46" t="s">
        <v>1653</v>
      </c>
      <c r="R493" s="40"/>
      <c r="S493" s="34" t="s">
        <v>1654</v>
      </c>
      <c r="T493" s="43">
        <v>3286.19</v>
      </c>
      <c r="U493" s="44">
        <v>43853</v>
      </c>
      <c r="V493" s="44">
        <v>43853</v>
      </c>
      <c r="W493" s="43">
        <v>2593.2800000000002</v>
      </c>
    </row>
    <row r="494" spans="1:23" ht="90">
      <c r="A494" s="40" t="s">
        <v>1655</v>
      </c>
      <c r="B494" s="40" t="s">
        <v>84</v>
      </c>
      <c r="C494" s="34" t="s">
        <v>1635</v>
      </c>
      <c r="D494" s="34" t="s">
        <v>1656</v>
      </c>
      <c r="E494" s="34" t="s">
        <v>48</v>
      </c>
      <c r="F494" s="40"/>
      <c r="G494" s="40"/>
      <c r="H494" s="40"/>
      <c r="I494" s="40"/>
      <c r="J494" s="42" t="s">
        <v>1657</v>
      </c>
      <c r="K494" s="40"/>
      <c r="L494" s="34" t="s">
        <v>1644</v>
      </c>
      <c r="M494" s="40"/>
      <c r="N494" s="40"/>
      <c r="O494" s="40"/>
      <c r="P494" s="40"/>
      <c r="Q494" s="42" t="s">
        <v>1657</v>
      </c>
      <c r="R494" s="40"/>
      <c r="S494" s="34" t="s">
        <v>1644</v>
      </c>
      <c r="T494" s="43">
        <v>39525</v>
      </c>
      <c r="U494" s="47">
        <v>44044</v>
      </c>
      <c r="V494" s="47">
        <v>45138</v>
      </c>
      <c r="W494" s="43">
        <v>26350</v>
      </c>
    </row>
    <row r="495" spans="1:23" ht="60">
      <c r="A495" s="40" t="s">
        <v>1658</v>
      </c>
      <c r="B495" s="40" t="s">
        <v>84</v>
      </c>
      <c r="C495" s="34" t="s">
        <v>1635</v>
      </c>
      <c r="D495" s="34" t="s">
        <v>1659</v>
      </c>
      <c r="E495" s="34" t="s">
        <v>39</v>
      </c>
      <c r="F495" s="40"/>
      <c r="G495" s="40"/>
      <c r="H495" s="40"/>
      <c r="I495" s="40"/>
      <c r="J495" s="42" t="s">
        <v>1660</v>
      </c>
      <c r="K495" s="40"/>
      <c r="L495" s="34" t="s">
        <v>1661</v>
      </c>
      <c r="M495" s="40"/>
      <c r="N495" s="40"/>
      <c r="O495" s="40"/>
      <c r="P495" s="40"/>
      <c r="Q495" s="42" t="s">
        <v>1660</v>
      </c>
      <c r="R495" s="40"/>
      <c r="S495" s="34" t="s">
        <v>1661</v>
      </c>
      <c r="T495" s="48">
        <v>7200</v>
      </c>
      <c r="U495" s="44">
        <v>44197</v>
      </c>
      <c r="V495" s="44">
        <v>44926</v>
      </c>
      <c r="W495" s="43">
        <v>3600</v>
      </c>
    </row>
    <row r="496" spans="1:23" ht="60">
      <c r="A496" s="40" t="s">
        <v>1662</v>
      </c>
      <c r="B496" s="40" t="s">
        <v>84</v>
      </c>
      <c r="C496" s="34" t="s">
        <v>1635</v>
      </c>
      <c r="D496" s="34" t="s">
        <v>1663</v>
      </c>
      <c r="E496" s="34" t="s">
        <v>48</v>
      </c>
      <c r="F496" s="40"/>
      <c r="G496" s="40"/>
      <c r="H496" s="40"/>
      <c r="I496" s="40"/>
      <c r="J496" s="42" t="s">
        <v>1664</v>
      </c>
      <c r="K496" s="40"/>
      <c r="L496" s="34" t="s">
        <v>1665</v>
      </c>
      <c r="M496" s="40"/>
      <c r="N496" s="40"/>
      <c r="O496" s="40"/>
      <c r="P496" s="40"/>
      <c r="Q496" s="42" t="s">
        <v>1664</v>
      </c>
      <c r="R496" s="40"/>
      <c r="S496" s="34" t="s">
        <v>1665</v>
      </c>
      <c r="T496" s="48">
        <v>4000</v>
      </c>
      <c r="U496" s="44">
        <v>44256</v>
      </c>
      <c r="V496" s="44">
        <v>44620</v>
      </c>
      <c r="W496" s="43">
        <v>4000</v>
      </c>
    </row>
    <row r="497" spans="1:23" ht="45">
      <c r="A497" s="40" t="s">
        <v>1666</v>
      </c>
      <c r="B497" s="40" t="s">
        <v>84</v>
      </c>
      <c r="C497" s="34" t="s">
        <v>1635</v>
      </c>
      <c r="D497" s="34" t="s">
        <v>1667</v>
      </c>
      <c r="E497" s="34" t="s">
        <v>39</v>
      </c>
      <c r="F497" s="40"/>
      <c r="G497" s="40"/>
      <c r="H497" s="40"/>
      <c r="I497" s="40"/>
      <c r="J497" s="42" t="s">
        <v>1653</v>
      </c>
      <c r="K497" s="40"/>
      <c r="L497" s="34" t="s">
        <v>1654</v>
      </c>
      <c r="M497" s="40"/>
      <c r="N497" s="40"/>
      <c r="O497" s="40"/>
      <c r="P497" s="40"/>
      <c r="Q497" s="42" t="s">
        <v>1653</v>
      </c>
      <c r="R497" s="40"/>
      <c r="S497" s="34" t="s">
        <v>1654</v>
      </c>
      <c r="T497" s="48">
        <v>2203.71</v>
      </c>
      <c r="U497" s="44">
        <v>44271</v>
      </c>
      <c r="V497" s="44">
        <v>44421</v>
      </c>
      <c r="W497" s="43">
        <v>1552.71</v>
      </c>
    </row>
    <row r="498" spans="1:23" ht="45">
      <c r="A498" s="40" t="s">
        <v>1668</v>
      </c>
      <c r="B498" s="40" t="s">
        <v>84</v>
      </c>
      <c r="C498" s="34" t="s">
        <v>1635</v>
      </c>
      <c r="D498" s="34" t="s">
        <v>300</v>
      </c>
      <c r="E498" s="34" t="s">
        <v>39</v>
      </c>
      <c r="F498" s="40"/>
      <c r="G498" s="40"/>
      <c r="H498" s="40"/>
      <c r="I498" s="40"/>
      <c r="J498" s="42" t="s">
        <v>1653</v>
      </c>
      <c r="K498" s="40"/>
      <c r="L498" s="34" t="s">
        <v>1654</v>
      </c>
      <c r="M498" s="40"/>
      <c r="N498" s="40"/>
      <c r="O498" s="40"/>
      <c r="P498" s="40"/>
      <c r="Q498" s="42" t="s">
        <v>1653</v>
      </c>
      <c r="R498" s="40"/>
      <c r="S498" s="34" t="s">
        <v>1654</v>
      </c>
      <c r="T498" s="48">
        <v>3944.56</v>
      </c>
      <c r="U498" s="44">
        <v>44271</v>
      </c>
      <c r="V498" s="44">
        <v>44421</v>
      </c>
      <c r="W498" s="43">
        <v>3609.04</v>
      </c>
    </row>
    <row r="499" spans="1:23" ht="45">
      <c r="A499" s="49" t="s">
        <v>1669</v>
      </c>
      <c r="B499" s="40" t="s">
        <v>84</v>
      </c>
      <c r="C499" s="34" t="s">
        <v>1635</v>
      </c>
      <c r="D499" s="34" t="s">
        <v>1670</v>
      </c>
      <c r="E499" s="34" t="s">
        <v>48</v>
      </c>
      <c r="F499" s="40"/>
      <c r="G499" s="40"/>
      <c r="H499" s="40"/>
      <c r="I499" s="40"/>
      <c r="J499" s="42" t="s">
        <v>555</v>
      </c>
      <c r="K499" s="40"/>
      <c r="L499" s="34" t="s">
        <v>144</v>
      </c>
      <c r="M499" s="40"/>
      <c r="N499" s="40"/>
      <c r="O499" s="40"/>
      <c r="P499" s="40"/>
      <c r="Q499" s="42" t="s">
        <v>555</v>
      </c>
      <c r="R499" s="40"/>
      <c r="S499" s="34" t="s">
        <v>144</v>
      </c>
      <c r="T499" s="48">
        <v>4516</v>
      </c>
      <c r="U499" s="44">
        <v>44322</v>
      </c>
      <c r="V499" s="44">
        <v>44705</v>
      </c>
      <c r="W499" s="43">
        <v>4516</v>
      </c>
    </row>
    <row r="500" spans="1:23" ht="60">
      <c r="A500" s="49" t="s">
        <v>1671</v>
      </c>
      <c r="B500" s="40" t="s">
        <v>84</v>
      </c>
      <c r="C500" s="34" t="s">
        <v>1635</v>
      </c>
      <c r="D500" s="34" t="s">
        <v>1672</v>
      </c>
      <c r="E500" s="34" t="s">
        <v>48</v>
      </c>
      <c r="F500" s="40"/>
      <c r="G500" s="40"/>
      <c r="H500" s="40"/>
      <c r="I500" s="40"/>
      <c r="J500" s="42" t="s">
        <v>555</v>
      </c>
      <c r="K500" s="40"/>
      <c r="L500" s="34" t="s">
        <v>144</v>
      </c>
      <c r="M500" s="40"/>
      <c r="N500" s="40"/>
      <c r="O500" s="40"/>
      <c r="P500" s="40"/>
      <c r="Q500" s="42" t="s">
        <v>555</v>
      </c>
      <c r="R500" s="40"/>
      <c r="S500" s="34" t="s">
        <v>144</v>
      </c>
      <c r="T500" s="48">
        <v>714</v>
      </c>
      <c r="U500" s="44">
        <v>44322</v>
      </c>
      <c r="V500" s="44">
        <v>44770</v>
      </c>
      <c r="W500" s="43">
        <v>714</v>
      </c>
    </row>
    <row r="501" spans="1:23" ht="45">
      <c r="A501" s="49" t="s">
        <v>1673</v>
      </c>
      <c r="B501" s="40" t="s">
        <v>84</v>
      </c>
      <c r="C501" s="34" t="s">
        <v>1635</v>
      </c>
      <c r="D501" s="34" t="s">
        <v>1674</v>
      </c>
      <c r="E501" s="34" t="s">
        <v>48</v>
      </c>
      <c r="F501" s="40"/>
      <c r="G501" s="40"/>
      <c r="H501" s="40"/>
      <c r="I501" s="40"/>
      <c r="J501" s="42" t="s">
        <v>555</v>
      </c>
      <c r="K501" s="40"/>
      <c r="L501" s="34" t="s">
        <v>144</v>
      </c>
      <c r="M501" s="40"/>
      <c r="N501" s="40"/>
      <c r="O501" s="40"/>
      <c r="P501" s="40"/>
      <c r="Q501" s="42" t="s">
        <v>555</v>
      </c>
      <c r="R501" s="40"/>
      <c r="S501" s="34" t="s">
        <v>144</v>
      </c>
      <c r="T501" s="48">
        <v>1290</v>
      </c>
      <c r="U501" s="44">
        <v>44322</v>
      </c>
      <c r="V501" s="44">
        <v>44705</v>
      </c>
      <c r="W501" s="43">
        <v>1290</v>
      </c>
    </row>
    <row r="502" spans="1:23" ht="45">
      <c r="A502" s="49" t="s">
        <v>1675</v>
      </c>
      <c r="B502" s="40" t="s">
        <v>84</v>
      </c>
      <c r="C502" s="34" t="s">
        <v>1635</v>
      </c>
      <c r="D502" s="34" t="s">
        <v>1676</v>
      </c>
      <c r="E502" s="34" t="s">
        <v>48</v>
      </c>
      <c r="F502" s="40"/>
      <c r="G502" s="40"/>
      <c r="H502" s="40"/>
      <c r="I502" s="40"/>
      <c r="J502" s="42" t="s">
        <v>555</v>
      </c>
      <c r="K502" s="40"/>
      <c r="L502" s="34" t="s">
        <v>144</v>
      </c>
      <c r="M502" s="40"/>
      <c r="N502" s="40"/>
      <c r="O502" s="40"/>
      <c r="P502" s="40"/>
      <c r="Q502" s="42" t="s">
        <v>555</v>
      </c>
      <c r="R502" s="40"/>
      <c r="S502" s="34" t="s">
        <v>144</v>
      </c>
      <c r="T502" s="48">
        <v>1130</v>
      </c>
      <c r="U502" s="44">
        <v>44322</v>
      </c>
      <c r="V502" s="44">
        <v>44706</v>
      </c>
      <c r="W502" s="43">
        <v>1130</v>
      </c>
    </row>
    <row r="503" spans="1:23" ht="45">
      <c r="A503" s="49" t="s">
        <v>1677</v>
      </c>
      <c r="B503" s="40" t="s">
        <v>84</v>
      </c>
      <c r="C503" s="34" t="s">
        <v>1635</v>
      </c>
      <c r="D503" s="50" t="s">
        <v>1678</v>
      </c>
      <c r="E503" s="34" t="s">
        <v>48</v>
      </c>
      <c r="F503" s="40"/>
      <c r="G503" s="40"/>
      <c r="H503" s="40"/>
      <c r="I503" s="40"/>
      <c r="J503" s="42" t="s">
        <v>555</v>
      </c>
      <c r="K503" s="40"/>
      <c r="L503" s="34" t="s">
        <v>144</v>
      </c>
      <c r="M503" s="40"/>
      <c r="N503" s="40"/>
      <c r="O503" s="40"/>
      <c r="P503" s="40"/>
      <c r="Q503" s="42" t="s">
        <v>555</v>
      </c>
      <c r="R503" s="40"/>
      <c r="S503" s="34" t="s">
        <v>144</v>
      </c>
      <c r="T503" s="48">
        <v>610</v>
      </c>
      <c r="U503" s="44">
        <v>44336</v>
      </c>
      <c r="V503" s="44">
        <v>44754</v>
      </c>
      <c r="W503" s="43">
        <v>610</v>
      </c>
    </row>
    <row r="504" spans="1:23" ht="45">
      <c r="A504" s="49" t="s">
        <v>1679</v>
      </c>
      <c r="B504" s="40" t="s">
        <v>84</v>
      </c>
      <c r="C504" s="34" t="s">
        <v>1635</v>
      </c>
      <c r="D504" s="34" t="s">
        <v>1680</v>
      </c>
      <c r="E504" s="34" t="s">
        <v>48</v>
      </c>
      <c r="F504" s="40"/>
      <c r="G504" s="40"/>
      <c r="H504" s="40"/>
      <c r="I504" s="40"/>
      <c r="J504" s="42" t="s">
        <v>1660</v>
      </c>
      <c r="K504" s="40"/>
      <c r="L504" s="34" t="s">
        <v>1661</v>
      </c>
      <c r="M504" s="49"/>
      <c r="N504" s="49"/>
      <c r="O504" s="49"/>
      <c r="P504" s="49"/>
      <c r="Q504" s="42" t="s">
        <v>1660</v>
      </c>
      <c r="R504" s="40"/>
      <c r="S504" s="34" t="s">
        <v>1661</v>
      </c>
      <c r="T504" s="48">
        <v>4000</v>
      </c>
      <c r="U504" s="44">
        <v>44562</v>
      </c>
      <c r="V504" s="44">
        <v>44926</v>
      </c>
      <c r="W504" s="43">
        <v>4000</v>
      </c>
    </row>
    <row r="505" spans="1:23" ht="105.75">
      <c r="A505" s="49" t="s">
        <v>1681</v>
      </c>
      <c r="B505" s="40" t="s">
        <v>84</v>
      </c>
      <c r="C505" s="34" t="s">
        <v>1635</v>
      </c>
      <c r="D505" s="34" t="s">
        <v>1682</v>
      </c>
      <c r="E505" s="34" t="s">
        <v>48</v>
      </c>
      <c r="F505" s="40"/>
      <c r="G505" s="40"/>
      <c r="H505" s="40"/>
      <c r="I505" s="40"/>
      <c r="J505" s="51" t="s">
        <v>1683</v>
      </c>
      <c r="K505" s="40"/>
      <c r="L505" s="34" t="s">
        <v>1684</v>
      </c>
      <c r="M505" s="40"/>
      <c r="N505" s="40"/>
      <c r="O505" s="40"/>
      <c r="P505" s="40"/>
      <c r="Q505" s="34" t="s">
        <v>1683</v>
      </c>
      <c r="R505" s="40"/>
      <c r="S505" s="34" t="s">
        <v>1684</v>
      </c>
      <c r="T505" s="48">
        <v>5000</v>
      </c>
      <c r="U505" s="44">
        <v>44562</v>
      </c>
      <c r="V505" s="44">
        <v>44926</v>
      </c>
      <c r="W505" s="43">
        <v>5000</v>
      </c>
    </row>
    <row r="506" spans="1:23" ht="60">
      <c r="A506" s="49" t="s">
        <v>1685</v>
      </c>
      <c r="B506" s="40" t="s">
        <v>84</v>
      </c>
      <c r="C506" s="34" t="s">
        <v>1635</v>
      </c>
      <c r="D506" s="34" t="s">
        <v>1686</v>
      </c>
      <c r="E506" s="34" t="s">
        <v>48</v>
      </c>
      <c r="F506" s="49"/>
      <c r="G506" s="49"/>
      <c r="H506" s="49"/>
      <c r="I506" s="49"/>
      <c r="J506" s="46" t="s">
        <v>214</v>
      </c>
      <c r="K506" s="49"/>
      <c r="L506" s="49" t="s">
        <v>384</v>
      </c>
      <c r="M506" s="49"/>
      <c r="N506" s="49"/>
      <c r="O506" s="49"/>
      <c r="P506" s="49"/>
      <c r="Q506" s="46" t="s">
        <v>214</v>
      </c>
      <c r="R506" s="49"/>
      <c r="S506" s="49" t="s">
        <v>384</v>
      </c>
      <c r="T506" s="48">
        <v>300</v>
      </c>
      <c r="U506" s="44">
        <v>44562</v>
      </c>
      <c r="V506" s="44">
        <v>44926</v>
      </c>
      <c r="W506" s="43">
        <v>300</v>
      </c>
    </row>
    <row r="507" spans="1:23" ht="60">
      <c r="A507" s="49" t="s">
        <v>1687</v>
      </c>
      <c r="B507" s="40" t="s">
        <v>84</v>
      </c>
      <c r="C507" s="34" t="s">
        <v>1635</v>
      </c>
      <c r="D507" s="34" t="s">
        <v>1663</v>
      </c>
      <c r="E507" s="34" t="s">
        <v>48</v>
      </c>
      <c r="F507" s="40"/>
      <c r="G507" s="40"/>
      <c r="H507" s="40"/>
      <c r="I507" s="40"/>
      <c r="J507" s="42" t="s">
        <v>1664</v>
      </c>
      <c r="K507" s="40"/>
      <c r="L507" s="34" t="s">
        <v>1665</v>
      </c>
      <c r="M507" s="40"/>
      <c r="N507" s="40"/>
      <c r="O507" s="40"/>
      <c r="P507" s="40"/>
      <c r="Q507" s="42" t="s">
        <v>1664</v>
      </c>
      <c r="R507" s="40"/>
      <c r="S507" s="34" t="s">
        <v>1665</v>
      </c>
      <c r="T507" s="48">
        <v>4000</v>
      </c>
      <c r="U507" s="83">
        <v>44620</v>
      </c>
      <c r="V507" s="83">
        <v>44985</v>
      </c>
      <c r="W507" s="43">
        <v>4000</v>
      </c>
    </row>
    <row r="508" spans="1:23" ht="45">
      <c r="A508" s="49" t="s">
        <v>1688</v>
      </c>
      <c r="B508" s="40" t="s">
        <v>84</v>
      </c>
      <c r="C508" s="34" t="s">
        <v>1635</v>
      </c>
      <c r="D508" s="34" t="s">
        <v>1689</v>
      </c>
      <c r="E508" s="34" t="s">
        <v>48</v>
      </c>
      <c r="F508" s="49"/>
      <c r="G508" s="49"/>
      <c r="H508" s="49"/>
      <c r="I508" s="49"/>
      <c r="J508" s="46" t="s">
        <v>214</v>
      </c>
      <c r="K508" s="49"/>
      <c r="L508" s="49" t="s">
        <v>384</v>
      </c>
      <c r="M508" s="49"/>
      <c r="N508" s="49"/>
      <c r="O508" s="49"/>
      <c r="P508" s="49"/>
      <c r="Q508" s="46" t="s">
        <v>214</v>
      </c>
      <c r="R508" s="49"/>
      <c r="S508" s="49" t="s">
        <v>384</v>
      </c>
      <c r="T508" s="48">
        <v>380.76</v>
      </c>
      <c r="U508" s="83">
        <v>44580</v>
      </c>
      <c r="V508" s="83">
        <v>44946</v>
      </c>
      <c r="W508" s="43">
        <v>380.76</v>
      </c>
    </row>
    <row r="509" spans="1:23" ht="90">
      <c r="A509" s="49" t="s">
        <v>1690</v>
      </c>
      <c r="B509" s="40" t="s">
        <v>84</v>
      </c>
      <c r="C509" s="34" t="s">
        <v>1635</v>
      </c>
      <c r="D509" s="34" t="s">
        <v>1691</v>
      </c>
      <c r="E509" s="34" t="s">
        <v>48</v>
      </c>
      <c r="F509" s="40"/>
      <c r="G509" s="40"/>
      <c r="H509" s="40"/>
      <c r="I509" s="40"/>
      <c r="J509" s="42" t="s">
        <v>1657</v>
      </c>
      <c r="K509" s="40"/>
      <c r="L509" s="34" t="s">
        <v>1644</v>
      </c>
      <c r="M509" s="40"/>
      <c r="N509" s="40"/>
      <c r="O509" s="40"/>
      <c r="P509" s="40"/>
      <c r="Q509" s="42" t="s">
        <v>1657</v>
      </c>
      <c r="R509" s="40"/>
      <c r="S509" s="34" t="s">
        <v>1644</v>
      </c>
      <c r="T509" s="48">
        <v>3500</v>
      </c>
      <c r="U509" s="83">
        <v>44616</v>
      </c>
      <c r="V509" s="83">
        <v>45138</v>
      </c>
      <c r="W509" s="43">
        <v>1029.4100000000001</v>
      </c>
    </row>
    <row r="510" spans="1:23" ht="60">
      <c r="A510" s="52">
        <v>0</v>
      </c>
      <c r="B510" s="40">
        <v>80204250585</v>
      </c>
      <c r="C510" s="34" t="s">
        <v>83</v>
      </c>
      <c r="D510" s="34" t="s">
        <v>1692</v>
      </c>
      <c r="E510" s="34" t="s">
        <v>48</v>
      </c>
      <c r="F510" s="34"/>
      <c r="G510" s="41"/>
      <c r="H510" s="40"/>
      <c r="I510" s="40"/>
      <c r="J510" s="53" t="s">
        <v>1693</v>
      </c>
      <c r="K510" s="40"/>
      <c r="L510" s="34" t="s">
        <v>1694</v>
      </c>
      <c r="M510" s="40"/>
      <c r="N510" s="41"/>
      <c r="O510" s="40"/>
      <c r="P510" s="40"/>
      <c r="Q510" s="54" t="s">
        <v>1693</v>
      </c>
      <c r="R510" s="40"/>
      <c r="S510" s="34" t="s">
        <v>1694</v>
      </c>
      <c r="T510" s="43">
        <v>380</v>
      </c>
      <c r="U510" s="44">
        <v>42138</v>
      </c>
      <c r="V510" s="44">
        <v>42140</v>
      </c>
      <c r="W510" s="45">
        <v>0</v>
      </c>
    </row>
    <row r="511" spans="1:23" ht="60">
      <c r="A511" s="52">
        <v>0</v>
      </c>
      <c r="B511" s="40">
        <v>80204250585</v>
      </c>
      <c r="C511" s="34" t="s">
        <v>83</v>
      </c>
      <c r="D511" s="34" t="s">
        <v>1692</v>
      </c>
      <c r="E511" s="34" t="s">
        <v>48</v>
      </c>
      <c r="F511" s="34"/>
      <c r="G511" s="41"/>
      <c r="H511" s="40"/>
      <c r="I511" s="40"/>
      <c r="J511" s="42" t="s">
        <v>1695</v>
      </c>
      <c r="K511" s="40"/>
      <c r="L511" s="34" t="s">
        <v>1696</v>
      </c>
      <c r="M511" s="40"/>
      <c r="N511" s="41"/>
      <c r="O511" s="40"/>
      <c r="P511" s="40"/>
      <c r="Q511" s="46" t="s">
        <v>1695</v>
      </c>
      <c r="R511" s="40"/>
      <c r="S511" s="34" t="s">
        <v>1696</v>
      </c>
      <c r="T511" s="43">
        <v>200</v>
      </c>
      <c r="U511" s="44">
        <v>42167</v>
      </c>
      <c r="V511" s="44">
        <v>42195</v>
      </c>
      <c r="W511" s="45">
        <v>0</v>
      </c>
    </row>
    <row r="512" spans="1:23" ht="45">
      <c r="A512" s="52">
        <v>0</v>
      </c>
      <c r="B512" s="40">
        <v>80204250585</v>
      </c>
      <c r="C512" s="34" t="s">
        <v>83</v>
      </c>
      <c r="D512" s="34" t="s">
        <v>1692</v>
      </c>
      <c r="E512" s="34" t="s">
        <v>48</v>
      </c>
      <c r="F512" s="34"/>
      <c r="G512" s="41"/>
      <c r="H512" s="40"/>
      <c r="I512" s="40"/>
      <c r="J512" s="42" t="s">
        <v>1697</v>
      </c>
      <c r="K512" s="40"/>
      <c r="L512" s="34" t="s">
        <v>1698</v>
      </c>
      <c r="M512" s="40"/>
      <c r="N512" s="41"/>
      <c r="O512" s="40"/>
      <c r="P512" s="40"/>
      <c r="Q512" s="46" t="s">
        <v>1697</v>
      </c>
      <c r="R512" s="40"/>
      <c r="S512" s="34" t="s">
        <v>1698</v>
      </c>
      <c r="T512" s="43">
        <v>1500</v>
      </c>
      <c r="U512" s="44">
        <v>42268</v>
      </c>
      <c r="V512" s="44">
        <v>42270</v>
      </c>
      <c r="W512" s="45">
        <v>0</v>
      </c>
    </row>
    <row r="513" spans="1:23" ht="45">
      <c r="A513" s="52">
        <v>0</v>
      </c>
      <c r="B513" s="40">
        <v>80204250585</v>
      </c>
      <c r="C513" s="34" t="s">
        <v>83</v>
      </c>
      <c r="D513" s="34" t="s">
        <v>1692</v>
      </c>
      <c r="E513" s="34" t="s">
        <v>48</v>
      </c>
      <c r="F513" s="34"/>
      <c r="G513" s="41"/>
      <c r="H513" s="40"/>
      <c r="I513" s="40"/>
      <c r="J513" s="42" t="s">
        <v>1697</v>
      </c>
      <c r="K513" s="40"/>
      <c r="L513" s="34" t="s">
        <v>1698</v>
      </c>
      <c r="M513" s="40"/>
      <c r="N513" s="41"/>
      <c r="O513" s="40"/>
      <c r="P513" s="40"/>
      <c r="Q513" s="46" t="s">
        <v>1697</v>
      </c>
      <c r="R513" s="40"/>
      <c r="S513" s="34" t="s">
        <v>1698</v>
      </c>
      <c r="T513" s="43">
        <v>1500</v>
      </c>
      <c r="U513" s="44">
        <v>42268</v>
      </c>
      <c r="V513" s="44">
        <v>42270</v>
      </c>
      <c r="W513" s="45">
        <v>0</v>
      </c>
    </row>
    <row r="514" spans="1:23" ht="60">
      <c r="A514" s="52">
        <v>0</v>
      </c>
      <c r="B514" s="40">
        <v>80204250585</v>
      </c>
      <c r="C514" s="34" t="s">
        <v>83</v>
      </c>
      <c r="D514" s="34" t="s">
        <v>1692</v>
      </c>
      <c r="E514" s="34" t="s">
        <v>48</v>
      </c>
      <c r="F514" s="34"/>
      <c r="G514" s="41"/>
      <c r="H514" s="40"/>
      <c r="I514" s="40"/>
      <c r="J514" s="42" t="s">
        <v>1699</v>
      </c>
      <c r="K514" s="40"/>
      <c r="L514" s="34" t="s">
        <v>1700</v>
      </c>
      <c r="M514" s="40"/>
      <c r="N514" s="41"/>
      <c r="O514" s="40"/>
      <c r="P514" s="40"/>
      <c r="Q514" s="46" t="s">
        <v>1699</v>
      </c>
      <c r="R514" s="40"/>
      <c r="S514" s="34" t="s">
        <v>1700</v>
      </c>
      <c r="T514" s="43">
        <v>908.9</v>
      </c>
      <c r="U514" s="44">
        <v>42276</v>
      </c>
      <c r="V514" s="44">
        <v>42276</v>
      </c>
      <c r="W514" s="45">
        <v>0</v>
      </c>
    </row>
    <row r="515" spans="1:23" ht="120">
      <c r="A515" s="52">
        <v>0</v>
      </c>
      <c r="B515" s="40">
        <v>80204250585</v>
      </c>
      <c r="C515" s="34" t="s">
        <v>83</v>
      </c>
      <c r="D515" s="34" t="s">
        <v>1701</v>
      </c>
      <c r="E515" s="34" t="s">
        <v>48</v>
      </c>
      <c r="F515" s="34"/>
      <c r="G515" s="41"/>
      <c r="H515" s="40"/>
      <c r="I515" s="40"/>
      <c r="J515" s="53" t="s">
        <v>1702</v>
      </c>
      <c r="K515" s="40"/>
      <c r="L515" s="34" t="s">
        <v>1703</v>
      </c>
      <c r="M515" s="40"/>
      <c r="N515" s="41"/>
      <c r="O515" s="40"/>
      <c r="P515" s="40"/>
      <c r="Q515" s="54" t="s">
        <v>1702</v>
      </c>
      <c r="R515" s="40"/>
      <c r="S515" s="34" t="s">
        <v>1703</v>
      </c>
      <c r="T515" s="43">
        <v>10</v>
      </c>
      <c r="U515" s="44">
        <v>42431</v>
      </c>
      <c r="V515" s="44">
        <v>42431</v>
      </c>
      <c r="W515" s="45">
        <v>0</v>
      </c>
    </row>
    <row r="516" spans="1:23" ht="60">
      <c r="A516" s="52">
        <v>0</v>
      </c>
      <c r="B516" s="40">
        <v>80204250585</v>
      </c>
      <c r="C516" s="34" t="s">
        <v>83</v>
      </c>
      <c r="D516" s="34" t="s">
        <v>1704</v>
      </c>
      <c r="E516" s="34" t="s">
        <v>48</v>
      </c>
      <c r="F516" s="34"/>
      <c r="G516" s="40"/>
      <c r="H516" s="40"/>
      <c r="I516" s="40"/>
      <c r="J516" s="42" t="s">
        <v>1705</v>
      </c>
      <c r="K516" s="40"/>
      <c r="L516" s="34" t="s">
        <v>1706</v>
      </c>
      <c r="M516" s="40"/>
      <c r="N516" s="40"/>
      <c r="O516" s="40"/>
      <c r="P516" s="40"/>
      <c r="Q516" s="46" t="s">
        <v>1705</v>
      </c>
      <c r="R516" s="40"/>
      <c r="S516" s="34" t="s">
        <v>1706</v>
      </c>
      <c r="T516" s="43">
        <v>305</v>
      </c>
      <c r="U516" s="44">
        <v>42552</v>
      </c>
      <c r="V516" s="44">
        <v>42706</v>
      </c>
      <c r="W516" s="45">
        <v>0</v>
      </c>
    </row>
    <row r="517" spans="1:23" ht="60">
      <c r="A517" s="52">
        <v>0</v>
      </c>
      <c r="B517" s="40">
        <v>80204250585</v>
      </c>
      <c r="C517" s="34" t="s">
        <v>83</v>
      </c>
      <c r="D517" s="34" t="s">
        <v>1707</v>
      </c>
      <c r="E517" s="34" t="s">
        <v>48</v>
      </c>
      <c r="F517" s="34"/>
      <c r="G517" s="41"/>
      <c r="H517" s="40"/>
      <c r="I517" s="40"/>
      <c r="J517" s="42" t="s">
        <v>1708</v>
      </c>
      <c r="K517" s="40"/>
      <c r="L517" s="34" t="s">
        <v>1709</v>
      </c>
      <c r="M517" s="40"/>
      <c r="N517" s="41"/>
      <c r="O517" s="40"/>
      <c r="P517" s="40"/>
      <c r="Q517" s="46" t="s">
        <v>1708</v>
      </c>
      <c r="R517" s="40"/>
      <c r="S517" s="34" t="s">
        <v>1709</v>
      </c>
      <c r="T517" s="43">
        <v>490</v>
      </c>
      <c r="U517" s="44">
        <v>42625</v>
      </c>
      <c r="V517" s="44">
        <v>42629</v>
      </c>
      <c r="W517" s="45">
        <v>0</v>
      </c>
    </row>
    <row r="518" spans="1:23" ht="75">
      <c r="A518" s="52">
        <v>0</v>
      </c>
      <c r="B518" s="40">
        <v>80204250585</v>
      </c>
      <c r="C518" s="34" t="s">
        <v>83</v>
      </c>
      <c r="D518" s="34" t="s">
        <v>1710</v>
      </c>
      <c r="E518" s="34" t="s">
        <v>48</v>
      </c>
      <c r="F518" s="34"/>
      <c r="G518" s="40"/>
      <c r="H518" s="40"/>
      <c r="I518" s="40"/>
      <c r="J518" s="42" t="s">
        <v>1711</v>
      </c>
      <c r="K518" s="40"/>
      <c r="L518" s="34" t="s">
        <v>1712</v>
      </c>
      <c r="M518" s="40"/>
      <c r="N518" s="40"/>
      <c r="O518" s="40"/>
      <c r="P518" s="40"/>
      <c r="Q518" s="46" t="s">
        <v>1711</v>
      </c>
      <c r="R518" s="40"/>
      <c r="S518" s="34" t="s">
        <v>1712</v>
      </c>
      <c r="T518" s="43">
        <v>750</v>
      </c>
      <c r="U518" s="44">
        <v>42625</v>
      </c>
      <c r="V518" s="44">
        <v>42628</v>
      </c>
      <c r="W518" s="45">
        <v>0</v>
      </c>
    </row>
    <row r="519" spans="1:23" ht="60">
      <c r="A519" s="52" t="s">
        <v>1713</v>
      </c>
      <c r="B519" s="40">
        <v>80204250585</v>
      </c>
      <c r="C519" s="34" t="s">
        <v>83</v>
      </c>
      <c r="D519" s="34" t="s">
        <v>1714</v>
      </c>
      <c r="E519" s="34" t="s">
        <v>48</v>
      </c>
      <c r="F519" s="34"/>
      <c r="G519" s="41"/>
      <c r="H519" s="40"/>
      <c r="I519" s="40"/>
      <c r="J519" s="42" t="s">
        <v>1715</v>
      </c>
      <c r="K519" s="40"/>
      <c r="L519" s="34" t="s">
        <v>1716</v>
      </c>
      <c r="M519" s="40"/>
      <c r="N519" s="41"/>
      <c r="O519" s="40"/>
      <c r="P519" s="40"/>
      <c r="Q519" s="42" t="s">
        <v>1715</v>
      </c>
      <c r="R519" s="40"/>
      <c r="S519" s="34" t="s">
        <v>1716</v>
      </c>
      <c r="T519" s="43">
        <v>5900</v>
      </c>
      <c r="U519" s="44">
        <v>42723</v>
      </c>
      <c r="V519" s="44">
        <v>42726</v>
      </c>
      <c r="W519" s="45">
        <v>0</v>
      </c>
    </row>
    <row r="520" spans="1:23" ht="90">
      <c r="A520" s="52">
        <v>0</v>
      </c>
      <c r="B520" s="40">
        <v>80204250585</v>
      </c>
      <c r="C520" s="34" t="s">
        <v>83</v>
      </c>
      <c r="D520" s="34" t="s">
        <v>1717</v>
      </c>
      <c r="E520" s="34" t="s">
        <v>48</v>
      </c>
      <c r="F520" s="34"/>
      <c r="G520" s="40"/>
      <c r="H520" s="40"/>
      <c r="I520" s="40"/>
      <c r="J520" s="42" t="s">
        <v>1718</v>
      </c>
      <c r="K520" s="40"/>
      <c r="L520" s="34" t="s">
        <v>1719</v>
      </c>
      <c r="M520" s="40"/>
      <c r="N520" s="40"/>
      <c r="O520" s="40"/>
      <c r="P520" s="40"/>
      <c r="Q520" s="46" t="s">
        <v>1718</v>
      </c>
      <c r="R520" s="40"/>
      <c r="S520" s="34" t="s">
        <v>1719</v>
      </c>
      <c r="T520" s="43">
        <v>180</v>
      </c>
      <c r="U520" s="44">
        <v>42796</v>
      </c>
      <c r="V520" s="44">
        <v>42797</v>
      </c>
      <c r="W520" s="45">
        <v>0</v>
      </c>
    </row>
    <row r="521" spans="1:23" ht="90">
      <c r="A521" s="52">
        <v>0</v>
      </c>
      <c r="B521" s="40">
        <v>80204250585</v>
      </c>
      <c r="C521" s="34" t="s">
        <v>83</v>
      </c>
      <c r="D521" s="34" t="s">
        <v>1717</v>
      </c>
      <c r="E521" s="34" t="s">
        <v>48</v>
      </c>
      <c r="F521" s="34"/>
      <c r="G521" s="41"/>
      <c r="H521" s="40"/>
      <c r="I521" s="40"/>
      <c r="J521" s="42" t="s">
        <v>1718</v>
      </c>
      <c r="K521" s="40"/>
      <c r="L521" s="34" t="s">
        <v>1719</v>
      </c>
      <c r="M521" s="40"/>
      <c r="N521" s="41"/>
      <c r="O521" s="40"/>
      <c r="P521" s="40"/>
      <c r="Q521" s="46" t="s">
        <v>1718</v>
      </c>
      <c r="R521" s="40"/>
      <c r="S521" s="34" t="s">
        <v>1719</v>
      </c>
      <c r="T521" s="43">
        <v>180</v>
      </c>
      <c r="U521" s="44">
        <v>42796</v>
      </c>
      <c r="V521" s="44">
        <v>42797</v>
      </c>
      <c r="W521" s="45">
        <v>0</v>
      </c>
    </row>
    <row r="522" spans="1:23" ht="75">
      <c r="A522" s="52">
        <v>0</v>
      </c>
      <c r="B522" s="40">
        <v>80204250585</v>
      </c>
      <c r="C522" s="34" t="s">
        <v>83</v>
      </c>
      <c r="D522" s="34" t="s">
        <v>1720</v>
      </c>
      <c r="E522" s="34" t="s">
        <v>48</v>
      </c>
      <c r="F522" s="34"/>
      <c r="G522" s="40"/>
      <c r="H522" s="40"/>
      <c r="I522" s="40"/>
      <c r="J522" s="42" t="s">
        <v>1693</v>
      </c>
      <c r="K522" s="40"/>
      <c r="L522" s="34" t="s">
        <v>1721</v>
      </c>
      <c r="M522" s="40"/>
      <c r="N522" s="40"/>
      <c r="O522" s="40"/>
      <c r="P522" s="40"/>
      <c r="Q522" s="54" t="s">
        <v>1693</v>
      </c>
      <c r="R522" s="40"/>
      <c r="S522" s="34" t="s">
        <v>1721</v>
      </c>
      <c r="T522" s="43">
        <v>380</v>
      </c>
      <c r="U522" s="44">
        <v>42866</v>
      </c>
      <c r="V522" s="44">
        <v>42868</v>
      </c>
      <c r="W522" s="45">
        <v>0</v>
      </c>
    </row>
    <row r="523" spans="1:23" ht="60">
      <c r="A523" s="52" t="s">
        <v>1722</v>
      </c>
      <c r="B523" s="40">
        <v>80204250585</v>
      </c>
      <c r="C523" s="34" t="s">
        <v>83</v>
      </c>
      <c r="D523" s="34" t="s">
        <v>1723</v>
      </c>
      <c r="E523" s="34" t="s">
        <v>48</v>
      </c>
      <c r="F523" s="34"/>
      <c r="G523" s="40"/>
      <c r="H523" s="40"/>
      <c r="I523" s="40"/>
      <c r="J523" s="42" t="s">
        <v>1699</v>
      </c>
      <c r="K523" s="40"/>
      <c r="L523" s="34" t="s">
        <v>1724</v>
      </c>
      <c r="M523" s="40"/>
      <c r="N523" s="40"/>
      <c r="O523" s="40"/>
      <c r="P523" s="40"/>
      <c r="Q523" s="46" t="s">
        <v>1699</v>
      </c>
      <c r="R523" s="40"/>
      <c r="S523" s="34" t="s">
        <v>1724</v>
      </c>
      <c r="T523" s="43">
        <v>747.86</v>
      </c>
      <c r="U523" s="44">
        <v>42927</v>
      </c>
      <c r="V523" s="44">
        <v>42927</v>
      </c>
      <c r="W523" s="45">
        <v>0</v>
      </c>
    </row>
    <row r="524" spans="1:23" ht="60">
      <c r="A524" s="52">
        <v>0</v>
      </c>
      <c r="B524" s="40">
        <v>80204250585</v>
      </c>
      <c r="C524" s="34" t="s">
        <v>83</v>
      </c>
      <c r="D524" s="34" t="s">
        <v>1725</v>
      </c>
      <c r="E524" s="34" t="s">
        <v>48</v>
      </c>
      <c r="F524" s="34"/>
      <c r="G524" s="41"/>
      <c r="H524" s="40"/>
      <c r="I524" s="40"/>
      <c r="J524" s="53" t="s">
        <v>1726</v>
      </c>
      <c r="K524" s="40"/>
      <c r="L524" s="34" t="s">
        <v>1727</v>
      </c>
      <c r="M524" s="40"/>
      <c r="N524" s="41"/>
      <c r="O524" s="40"/>
      <c r="P524" s="40"/>
      <c r="Q524" s="54" t="s">
        <v>1726</v>
      </c>
      <c r="R524" s="40"/>
      <c r="S524" s="34" t="s">
        <v>1727</v>
      </c>
      <c r="T524" s="43">
        <v>1790</v>
      </c>
      <c r="U524" s="44">
        <v>42968</v>
      </c>
      <c r="V524" s="44">
        <v>42979</v>
      </c>
      <c r="W524" s="45">
        <v>0</v>
      </c>
    </row>
    <row r="525" spans="1:23" ht="30">
      <c r="A525" s="52">
        <v>0</v>
      </c>
      <c r="B525" s="40">
        <v>80204250585</v>
      </c>
      <c r="C525" s="34" t="s">
        <v>83</v>
      </c>
      <c r="D525" s="34" t="s">
        <v>1728</v>
      </c>
      <c r="E525" s="34" t="s">
        <v>48</v>
      </c>
      <c r="F525" s="34"/>
      <c r="G525" s="41"/>
      <c r="H525" s="40"/>
      <c r="I525" s="40"/>
      <c r="J525" s="42" t="s">
        <v>1729</v>
      </c>
      <c r="K525" s="40"/>
      <c r="L525" s="34" t="s">
        <v>1730</v>
      </c>
      <c r="M525" s="40"/>
      <c r="N525" s="41"/>
      <c r="O525" s="40"/>
      <c r="P525" s="40"/>
      <c r="Q525" s="42" t="s">
        <v>1729</v>
      </c>
      <c r="R525" s="40"/>
      <c r="S525" s="34" t="s">
        <v>1730</v>
      </c>
      <c r="T525" s="43">
        <v>500</v>
      </c>
      <c r="U525" s="44">
        <v>43035</v>
      </c>
      <c r="V525" s="44">
        <v>43035</v>
      </c>
      <c r="W525" s="45">
        <v>0</v>
      </c>
    </row>
    <row r="526" spans="1:23" ht="75">
      <c r="A526" s="52" t="s">
        <v>1731</v>
      </c>
      <c r="B526" s="40">
        <v>80204250585</v>
      </c>
      <c r="C526" s="34" t="s">
        <v>83</v>
      </c>
      <c r="D526" s="34" t="s">
        <v>1732</v>
      </c>
      <c r="E526" s="34" t="s">
        <v>48</v>
      </c>
      <c r="F526" s="34"/>
      <c r="G526" s="41"/>
      <c r="H526" s="40"/>
      <c r="I526" s="40"/>
      <c r="J526" s="42" t="s">
        <v>1733</v>
      </c>
      <c r="K526" s="40"/>
      <c r="L526" s="34" t="s">
        <v>1734</v>
      </c>
      <c r="M526" s="40"/>
      <c r="N526" s="41"/>
      <c r="O526" s="40"/>
      <c r="P526" s="40"/>
      <c r="Q526" s="46" t="s">
        <v>1733</v>
      </c>
      <c r="R526" s="40"/>
      <c r="S526" s="34" t="s">
        <v>1734</v>
      </c>
      <c r="T526" s="43">
        <v>2562</v>
      </c>
      <c r="U526" s="44">
        <v>43070</v>
      </c>
      <c r="V526" s="44">
        <v>43434</v>
      </c>
      <c r="W526" s="45">
        <v>640.5</v>
      </c>
    </row>
    <row r="527" spans="1:23" ht="60">
      <c r="A527" s="52" t="s">
        <v>1735</v>
      </c>
      <c r="B527" s="40">
        <v>80204250585</v>
      </c>
      <c r="C527" s="34" t="s">
        <v>83</v>
      </c>
      <c r="D527" s="34" t="s">
        <v>1736</v>
      </c>
      <c r="E527" s="34" t="s">
        <v>48</v>
      </c>
      <c r="F527" s="34"/>
      <c r="G527" s="41"/>
      <c r="H527" s="40"/>
      <c r="I527" s="40"/>
      <c r="J527" s="42" t="s">
        <v>1737</v>
      </c>
      <c r="K527" s="40"/>
      <c r="L527" s="34" t="s">
        <v>1738</v>
      </c>
      <c r="M527" s="40"/>
      <c r="N527" s="41"/>
      <c r="O527" s="40"/>
      <c r="P527" s="40"/>
      <c r="Q527" s="46" t="s">
        <v>187</v>
      </c>
      <c r="R527" s="40"/>
      <c r="S527" s="34" t="s">
        <v>1738</v>
      </c>
      <c r="T527" s="43">
        <v>5563.2</v>
      </c>
      <c r="U527" s="44">
        <v>43180</v>
      </c>
      <c r="V527" s="44">
        <v>43244</v>
      </c>
      <c r="W527" s="45">
        <v>0</v>
      </c>
    </row>
    <row r="528" spans="1:23" ht="45">
      <c r="A528" s="52">
        <v>0</v>
      </c>
      <c r="B528" s="40">
        <v>80204250585</v>
      </c>
      <c r="C528" s="34" t="s">
        <v>83</v>
      </c>
      <c r="D528" s="34" t="s">
        <v>1739</v>
      </c>
      <c r="E528" s="34" t="s">
        <v>48</v>
      </c>
      <c r="F528" s="34"/>
      <c r="G528" s="41"/>
      <c r="H528" s="40"/>
      <c r="I528" s="40"/>
      <c r="J528" s="42" t="s">
        <v>1740</v>
      </c>
      <c r="K528" s="40"/>
      <c r="L528" s="34" t="s">
        <v>1741</v>
      </c>
      <c r="M528" s="40"/>
      <c r="N528" s="41"/>
      <c r="O528" s="40"/>
      <c r="P528" s="40"/>
      <c r="Q528" s="46" t="s">
        <v>1740</v>
      </c>
      <c r="R528" s="40"/>
      <c r="S528" s="34" t="s">
        <v>1741</v>
      </c>
      <c r="T528" s="43">
        <v>430</v>
      </c>
      <c r="U528" s="44">
        <v>43258</v>
      </c>
      <c r="V528" s="44">
        <v>43259</v>
      </c>
      <c r="W528" s="45">
        <v>0</v>
      </c>
    </row>
    <row r="529" spans="1:23" ht="90">
      <c r="A529" s="52">
        <v>0</v>
      </c>
      <c r="B529" s="40">
        <v>80204250585</v>
      </c>
      <c r="C529" s="34" t="s">
        <v>83</v>
      </c>
      <c r="D529" s="34" t="s">
        <v>1742</v>
      </c>
      <c r="E529" s="34" t="s">
        <v>48</v>
      </c>
      <c r="F529" s="34"/>
      <c r="G529" s="41"/>
      <c r="H529" s="40"/>
      <c r="I529" s="40"/>
      <c r="J529" s="42" t="s">
        <v>1743</v>
      </c>
      <c r="K529" s="40"/>
      <c r="L529" s="34" t="s">
        <v>1744</v>
      </c>
      <c r="M529" s="40"/>
      <c r="N529" s="41"/>
      <c r="O529" s="40"/>
      <c r="P529" s="40"/>
      <c r="Q529" s="46" t="s">
        <v>1743</v>
      </c>
      <c r="R529" s="40"/>
      <c r="S529" s="34" t="s">
        <v>1744</v>
      </c>
      <c r="T529" s="43">
        <v>600</v>
      </c>
      <c r="U529" s="44">
        <v>43354</v>
      </c>
      <c r="V529" s="44">
        <v>43357</v>
      </c>
      <c r="W529" s="45">
        <v>0</v>
      </c>
    </row>
    <row r="530" spans="1:23" ht="60">
      <c r="A530" s="52">
        <v>0</v>
      </c>
      <c r="B530" s="40">
        <v>80204250585</v>
      </c>
      <c r="C530" s="34" t="s">
        <v>83</v>
      </c>
      <c r="D530" s="34" t="s">
        <v>1745</v>
      </c>
      <c r="E530" s="34" t="s">
        <v>48</v>
      </c>
      <c r="F530" s="34"/>
      <c r="G530" s="41"/>
      <c r="H530" s="40"/>
      <c r="I530" s="40"/>
      <c r="J530" s="42" t="s">
        <v>1746</v>
      </c>
      <c r="K530" s="40"/>
      <c r="L530" s="34" t="s">
        <v>1747</v>
      </c>
      <c r="M530" s="40"/>
      <c r="N530" s="41"/>
      <c r="O530" s="40"/>
      <c r="P530" s="40"/>
      <c r="Q530" s="42" t="s">
        <v>1746</v>
      </c>
      <c r="R530" s="40"/>
      <c r="S530" s="34" t="s">
        <v>1747</v>
      </c>
      <c r="T530" s="43">
        <v>300</v>
      </c>
      <c r="U530" s="44">
        <v>43364</v>
      </c>
      <c r="V530" s="44">
        <v>43364</v>
      </c>
      <c r="W530" s="45">
        <v>0</v>
      </c>
    </row>
    <row r="531" spans="1:23" ht="60">
      <c r="A531" s="52">
        <v>0</v>
      </c>
      <c r="B531" s="40">
        <v>80204250585</v>
      </c>
      <c r="C531" s="34" t="s">
        <v>83</v>
      </c>
      <c r="D531" s="34" t="s">
        <v>1745</v>
      </c>
      <c r="E531" s="34" t="s">
        <v>48</v>
      </c>
      <c r="F531" s="34"/>
      <c r="G531" s="41"/>
      <c r="H531" s="40"/>
      <c r="I531" s="40"/>
      <c r="J531" s="42" t="s">
        <v>1748</v>
      </c>
      <c r="K531" s="40"/>
      <c r="L531" s="34" t="s">
        <v>1749</v>
      </c>
      <c r="M531" s="40"/>
      <c r="N531" s="41"/>
      <c r="O531" s="40"/>
      <c r="P531" s="40"/>
      <c r="Q531" s="42" t="s">
        <v>1748</v>
      </c>
      <c r="R531" s="40"/>
      <c r="S531" s="34" t="s">
        <v>1749</v>
      </c>
      <c r="T531" s="43">
        <v>500</v>
      </c>
      <c r="U531" s="44">
        <v>43420</v>
      </c>
      <c r="V531" s="44">
        <v>43420</v>
      </c>
      <c r="W531" s="45">
        <v>0</v>
      </c>
    </row>
    <row r="532" spans="1:23" ht="60">
      <c r="A532" s="52">
        <v>0</v>
      </c>
      <c r="B532" s="40">
        <v>80204250585</v>
      </c>
      <c r="C532" s="34" t="s">
        <v>83</v>
      </c>
      <c r="D532" s="34" t="s">
        <v>1745</v>
      </c>
      <c r="E532" s="34" t="s">
        <v>48</v>
      </c>
      <c r="F532" s="34"/>
      <c r="G532" s="41"/>
      <c r="H532" s="40"/>
      <c r="I532" s="40"/>
      <c r="J532" s="42" t="s">
        <v>1750</v>
      </c>
      <c r="K532" s="40"/>
      <c r="L532" s="34" t="s">
        <v>1751</v>
      </c>
      <c r="M532" s="40"/>
      <c r="N532" s="41"/>
      <c r="O532" s="40"/>
      <c r="P532" s="40"/>
      <c r="Q532" s="42" t="s">
        <v>1750</v>
      </c>
      <c r="R532" s="40"/>
      <c r="S532" s="34" t="s">
        <v>1751</v>
      </c>
      <c r="T532" s="43">
        <v>200</v>
      </c>
      <c r="U532" s="44">
        <v>43451</v>
      </c>
      <c r="V532" s="44">
        <v>43451</v>
      </c>
      <c r="W532" s="45">
        <v>0</v>
      </c>
    </row>
    <row r="533" spans="1:23" ht="45">
      <c r="A533" s="52">
        <v>0</v>
      </c>
      <c r="B533" s="40">
        <v>80204250585</v>
      </c>
      <c r="C533" s="34" t="s">
        <v>83</v>
      </c>
      <c r="D533" s="34" t="s">
        <v>1752</v>
      </c>
      <c r="E533" s="34" t="s">
        <v>48</v>
      </c>
      <c r="F533" s="34"/>
      <c r="G533" s="41"/>
      <c r="H533" s="40"/>
      <c r="I533" s="40"/>
      <c r="J533" s="42" t="s">
        <v>1753</v>
      </c>
      <c r="K533" s="40"/>
      <c r="L533" s="34" t="s">
        <v>1754</v>
      </c>
      <c r="M533" s="40"/>
      <c r="N533" s="40"/>
      <c r="O533" s="40"/>
      <c r="P533" s="40"/>
      <c r="Q533" s="46" t="s">
        <v>1753</v>
      </c>
      <c r="R533" s="40"/>
      <c r="S533" s="34" t="s">
        <v>1754</v>
      </c>
      <c r="T533" s="43">
        <v>41</v>
      </c>
      <c r="U533" s="44">
        <v>43483</v>
      </c>
      <c r="V533" s="44">
        <v>43737</v>
      </c>
      <c r="W533" s="45">
        <v>0</v>
      </c>
    </row>
    <row r="534" spans="1:23" ht="45">
      <c r="A534" s="52" t="s">
        <v>1755</v>
      </c>
      <c r="B534" s="40">
        <v>80204250585</v>
      </c>
      <c r="C534" s="34" t="s">
        <v>83</v>
      </c>
      <c r="D534" s="34" t="s">
        <v>1756</v>
      </c>
      <c r="E534" s="34" t="s">
        <v>48</v>
      </c>
      <c r="F534" s="34"/>
      <c r="G534" s="41"/>
      <c r="H534" s="40"/>
      <c r="I534" s="40"/>
      <c r="J534" s="42" t="s">
        <v>1757</v>
      </c>
      <c r="K534" s="40"/>
      <c r="L534" s="34" t="s">
        <v>1758</v>
      </c>
      <c r="M534" s="40"/>
      <c r="N534" s="41"/>
      <c r="O534" s="40"/>
      <c r="P534" s="40"/>
      <c r="Q534" s="46" t="s">
        <v>1757</v>
      </c>
      <c r="R534" s="40"/>
      <c r="S534" s="34" t="s">
        <v>1758</v>
      </c>
      <c r="T534" s="43">
        <v>4200</v>
      </c>
      <c r="U534" s="44">
        <v>43435</v>
      </c>
      <c r="V534" s="44">
        <v>44165</v>
      </c>
      <c r="W534" s="45">
        <v>0</v>
      </c>
    </row>
    <row r="535" spans="1:23" ht="60">
      <c r="A535" s="52" t="s">
        <v>1759</v>
      </c>
      <c r="B535" s="40">
        <v>80204250585</v>
      </c>
      <c r="C535" s="34" t="s">
        <v>83</v>
      </c>
      <c r="D535" s="34" t="s">
        <v>1760</v>
      </c>
      <c r="E535" s="34" t="s">
        <v>48</v>
      </c>
      <c r="F535" s="34"/>
      <c r="G535" s="41"/>
      <c r="H535" s="40"/>
      <c r="I535" s="40"/>
      <c r="J535" s="42" t="s">
        <v>187</v>
      </c>
      <c r="K535" s="40"/>
      <c r="L535" s="34" t="s">
        <v>1761</v>
      </c>
      <c r="M535" s="40"/>
      <c r="N535" s="40"/>
      <c r="O535" s="40"/>
      <c r="P535" s="40"/>
      <c r="Q535" s="46" t="s">
        <v>187</v>
      </c>
      <c r="R535" s="40"/>
      <c r="S535" s="34" t="s">
        <v>1761</v>
      </c>
      <c r="T535" s="43">
        <v>11680</v>
      </c>
      <c r="U535" s="44">
        <v>43221</v>
      </c>
      <c r="V535" s="44">
        <v>43830</v>
      </c>
      <c r="W535" s="45">
        <v>0</v>
      </c>
    </row>
    <row r="536" spans="1:23" ht="75">
      <c r="A536" s="52" t="s">
        <v>1762</v>
      </c>
      <c r="B536" s="40">
        <v>80204250585</v>
      </c>
      <c r="C536" s="34" t="s">
        <v>83</v>
      </c>
      <c r="D536" s="34" t="s">
        <v>1763</v>
      </c>
      <c r="E536" s="34" t="s">
        <v>48</v>
      </c>
      <c r="F536" s="34"/>
      <c r="G536" s="41"/>
      <c r="H536" s="40"/>
      <c r="I536" s="40"/>
      <c r="J536" s="42" t="s">
        <v>1764</v>
      </c>
      <c r="K536" s="40"/>
      <c r="L536" s="34" t="s">
        <v>1765</v>
      </c>
      <c r="M536" s="40"/>
      <c r="N536" s="41"/>
      <c r="O536" s="40"/>
      <c r="P536" s="40"/>
      <c r="Q536" s="46" t="s">
        <v>1764</v>
      </c>
      <c r="R536" s="40"/>
      <c r="S536" s="34" t="s">
        <v>1765</v>
      </c>
      <c r="T536" s="43">
        <v>2166.15</v>
      </c>
      <c r="U536" s="44">
        <v>43444</v>
      </c>
      <c r="V536" s="44">
        <v>43444</v>
      </c>
      <c r="W536" s="45">
        <v>0</v>
      </c>
    </row>
    <row r="537" spans="1:23" ht="120">
      <c r="A537" s="52" t="s">
        <v>1766</v>
      </c>
      <c r="B537" s="40">
        <v>80204250585</v>
      </c>
      <c r="C537" s="34" t="s">
        <v>83</v>
      </c>
      <c r="D537" s="34" t="s">
        <v>1767</v>
      </c>
      <c r="E537" s="34" t="s">
        <v>48</v>
      </c>
      <c r="F537" s="34"/>
      <c r="G537" s="41"/>
      <c r="H537" s="40"/>
      <c r="I537" s="40"/>
      <c r="J537" s="42" t="s">
        <v>1768</v>
      </c>
      <c r="K537" s="40"/>
      <c r="L537" s="34" t="s">
        <v>1769</v>
      </c>
      <c r="M537" s="40"/>
      <c r="N537" s="41"/>
      <c r="O537" s="40"/>
      <c r="P537" s="40"/>
      <c r="Q537" s="46" t="s">
        <v>1768</v>
      </c>
      <c r="R537" s="40"/>
      <c r="S537" s="34" t="s">
        <v>1769</v>
      </c>
      <c r="T537" s="43">
        <v>6000</v>
      </c>
      <c r="U537" s="44">
        <v>43521</v>
      </c>
      <c r="V537" s="44">
        <v>43525</v>
      </c>
      <c r="W537" s="45">
        <v>0</v>
      </c>
    </row>
    <row r="538" spans="1:23" ht="60">
      <c r="A538" s="52">
        <v>0</v>
      </c>
      <c r="B538" s="40">
        <v>80204250585</v>
      </c>
      <c r="C538" s="34" t="s">
        <v>83</v>
      </c>
      <c r="D538" s="34" t="s">
        <v>1745</v>
      </c>
      <c r="E538" s="34" t="s">
        <v>48</v>
      </c>
      <c r="F538" s="34"/>
      <c r="G538" s="41"/>
      <c r="H538" s="40"/>
      <c r="I538" s="40"/>
      <c r="J538" s="42" t="s">
        <v>1770</v>
      </c>
      <c r="K538" s="40"/>
      <c r="L538" s="34" t="s">
        <v>1771</v>
      </c>
      <c r="M538" s="40"/>
      <c r="N538" s="40"/>
      <c r="O538" s="40"/>
      <c r="P538" s="40"/>
      <c r="Q538" s="42" t="s">
        <v>1770</v>
      </c>
      <c r="R538" s="40"/>
      <c r="S538" s="34" t="s">
        <v>1771</v>
      </c>
      <c r="T538" s="43">
        <v>700</v>
      </c>
      <c r="U538" s="44">
        <v>43564</v>
      </c>
      <c r="V538" s="44">
        <v>43564</v>
      </c>
      <c r="W538" s="45">
        <v>99</v>
      </c>
    </row>
    <row r="539" spans="1:23" ht="150">
      <c r="A539" s="52">
        <v>0</v>
      </c>
      <c r="B539" s="40">
        <v>80204250585</v>
      </c>
      <c r="C539" s="34" t="s">
        <v>83</v>
      </c>
      <c r="D539" s="34" t="s">
        <v>1772</v>
      </c>
      <c r="E539" s="34" t="s">
        <v>48</v>
      </c>
      <c r="F539" s="34"/>
      <c r="G539" s="41"/>
      <c r="H539" s="40"/>
      <c r="I539" s="40"/>
      <c r="J539" s="42" t="s">
        <v>1740</v>
      </c>
      <c r="K539" s="40"/>
      <c r="L539" s="34" t="s">
        <v>1741</v>
      </c>
      <c r="M539" s="40"/>
      <c r="N539" s="40"/>
      <c r="O539" s="40"/>
      <c r="P539" s="40"/>
      <c r="Q539" s="46" t="s">
        <v>1740</v>
      </c>
      <c r="R539" s="40"/>
      <c r="S539" s="34" t="s">
        <v>1741</v>
      </c>
      <c r="T539" s="43">
        <v>320</v>
      </c>
      <c r="U539" s="44">
        <v>43634</v>
      </c>
      <c r="V539" s="44">
        <v>43634</v>
      </c>
      <c r="W539" s="45">
        <v>0</v>
      </c>
    </row>
    <row r="540" spans="1:23" ht="75">
      <c r="A540" s="52">
        <v>0</v>
      </c>
      <c r="B540" s="40">
        <v>80204250585</v>
      </c>
      <c r="C540" s="34" t="s">
        <v>83</v>
      </c>
      <c r="D540" s="34" t="s">
        <v>1773</v>
      </c>
      <c r="E540" s="34" t="s">
        <v>48</v>
      </c>
      <c r="F540" s="34"/>
      <c r="G540" s="41"/>
      <c r="H540" s="40"/>
      <c r="I540" s="40"/>
      <c r="J540" s="42" t="s">
        <v>1774</v>
      </c>
      <c r="K540" s="40"/>
      <c r="L540" s="34" t="s">
        <v>1775</v>
      </c>
      <c r="M540" s="40"/>
      <c r="N540" s="41"/>
      <c r="O540" s="40"/>
      <c r="P540" s="40"/>
      <c r="Q540" s="46" t="s">
        <v>1774</v>
      </c>
      <c r="R540" s="40"/>
      <c r="S540" s="34" t="s">
        <v>1775</v>
      </c>
      <c r="T540" s="43">
        <v>460</v>
      </c>
      <c r="U540" s="44">
        <v>43620</v>
      </c>
      <c r="V540" s="44">
        <v>43620</v>
      </c>
      <c r="W540" s="45">
        <v>0</v>
      </c>
    </row>
    <row r="541" spans="1:23" ht="60">
      <c r="A541" s="52">
        <v>0</v>
      </c>
      <c r="B541" s="40">
        <v>80204250585</v>
      </c>
      <c r="C541" s="34" t="s">
        <v>83</v>
      </c>
      <c r="D541" s="34" t="s">
        <v>1776</v>
      </c>
      <c r="E541" s="34" t="s">
        <v>48</v>
      </c>
      <c r="F541" s="34"/>
      <c r="G541" s="41"/>
      <c r="H541" s="40"/>
      <c r="I541" s="40"/>
      <c r="J541" s="42" t="s">
        <v>1774</v>
      </c>
      <c r="K541" s="40"/>
      <c r="L541" s="34" t="s">
        <v>1775</v>
      </c>
      <c r="M541" s="40"/>
      <c r="N541" s="41"/>
      <c r="O541" s="40"/>
      <c r="P541" s="40"/>
      <c r="Q541" s="46" t="s">
        <v>1774</v>
      </c>
      <c r="R541" s="40"/>
      <c r="S541" s="34" t="s">
        <v>1775</v>
      </c>
      <c r="T541" s="43">
        <v>460</v>
      </c>
      <c r="U541" s="44">
        <v>43642</v>
      </c>
      <c r="V541" s="44">
        <v>43642</v>
      </c>
      <c r="W541" s="45">
        <v>0</v>
      </c>
    </row>
    <row r="542" spans="1:23" ht="60">
      <c r="A542" s="52">
        <v>0</v>
      </c>
      <c r="B542" s="40">
        <v>80204250585</v>
      </c>
      <c r="C542" s="34" t="s">
        <v>83</v>
      </c>
      <c r="D542" s="34" t="s">
        <v>1745</v>
      </c>
      <c r="E542" s="34" t="s">
        <v>48</v>
      </c>
      <c r="F542" s="34"/>
      <c r="G542" s="41"/>
      <c r="H542" s="40"/>
      <c r="I542" s="40"/>
      <c r="J542" s="42" t="s">
        <v>1777</v>
      </c>
      <c r="K542" s="40"/>
      <c r="L542" s="34" t="s">
        <v>1778</v>
      </c>
      <c r="M542" s="40"/>
      <c r="N542" s="40"/>
      <c r="O542" s="40"/>
      <c r="P542" s="40"/>
      <c r="Q542" s="42" t="s">
        <v>1777</v>
      </c>
      <c r="R542" s="40"/>
      <c r="S542" s="34" t="s">
        <v>1778</v>
      </c>
      <c r="T542" s="43">
        <v>400</v>
      </c>
      <c r="U542" s="44">
        <v>43637</v>
      </c>
      <c r="V542" s="44">
        <v>43637</v>
      </c>
      <c r="W542" s="45">
        <v>0</v>
      </c>
    </row>
    <row r="543" spans="1:23" ht="60">
      <c r="A543" s="52" t="s">
        <v>1779</v>
      </c>
      <c r="B543" s="40">
        <v>80204250585</v>
      </c>
      <c r="C543" s="34" t="s">
        <v>83</v>
      </c>
      <c r="D543" s="34" t="s">
        <v>1780</v>
      </c>
      <c r="E543" s="34" t="s">
        <v>48</v>
      </c>
      <c r="F543" s="34"/>
      <c r="G543" s="41"/>
      <c r="H543" s="40"/>
      <c r="I543" s="40"/>
      <c r="J543" s="42" t="s">
        <v>1781</v>
      </c>
      <c r="K543" s="40"/>
      <c r="L543" s="34" t="s">
        <v>1782</v>
      </c>
      <c r="M543" s="40"/>
      <c r="N543" s="41"/>
      <c r="O543" s="40"/>
      <c r="P543" s="40"/>
      <c r="Q543" s="46" t="s">
        <v>1781</v>
      </c>
      <c r="R543" s="40"/>
      <c r="S543" s="34" t="s">
        <v>1782</v>
      </c>
      <c r="T543" s="43">
        <v>1110.9000000000001</v>
      </c>
      <c r="U543" s="44">
        <v>43647</v>
      </c>
      <c r="V543" s="44">
        <v>44013</v>
      </c>
      <c r="W543" s="45">
        <v>0</v>
      </c>
    </row>
    <row r="544" spans="1:23" ht="60">
      <c r="A544" s="52">
        <v>0</v>
      </c>
      <c r="B544" s="40">
        <v>80204250585</v>
      </c>
      <c r="C544" s="34" t="s">
        <v>83</v>
      </c>
      <c r="D544" s="34" t="s">
        <v>1783</v>
      </c>
      <c r="E544" s="34" t="s">
        <v>48</v>
      </c>
      <c r="F544" s="34"/>
      <c r="G544" s="41"/>
      <c r="H544" s="40"/>
      <c r="I544" s="40"/>
      <c r="J544" s="42" t="s">
        <v>1784</v>
      </c>
      <c r="K544" s="40"/>
      <c r="L544" s="34" t="s">
        <v>1785</v>
      </c>
      <c r="M544" s="40"/>
      <c r="N544" s="40"/>
      <c r="O544" s="40"/>
      <c r="P544" s="40"/>
      <c r="Q544" s="42" t="s">
        <v>1784</v>
      </c>
      <c r="R544" s="40"/>
      <c r="S544" s="34" t="s">
        <v>1785</v>
      </c>
      <c r="T544" s="43">
        <v>600</v>
      </c>
      <c r="U544" s="44">
        <v>43637</v>
      </c>
      <c r="V544" s="44">
        <v>43637</v>
      </c>
      <c r="W544" s="45">
        <v>0</v>
      </c>
    </row>
    <row r="545" spans="1:23" ht="60">
      <c r="A545" s="52">
        <v>0</v>
      </c>
      <c r="B545" s="40">
        <v>80204250585</v>
      </c>
      <c r="C545" s="34" t="s">
        <v>83</v>
      </c>
      <c r="D545" s="34" t="s">
        <v>1783</v>
      </c>
      <c r="E545" s="34" t="s">
        <v>48</v>
      </c>
      <c r="F545" s="34"/>
      <c r="G545" s="41"/>
      <c r="H545" s="40"/>
      <c r="I545" s="40"/>
      <c r="J545" s="42" t="s">
        <v>1786</v>
      </c>
      <c r="K545" s="40"/>
      <c r="L545" s="34" t="s">
        <v>1787</v>
      </c>
      <c r="M545" s="40"/>
      <c r="N545" s="40"/>
      <c r="O545" s="40"/>
      <c r="P545" s="40"/>
      <c r="Q545" s="42" t="s">
        <v>1786</v>
      </c>
      <c r="R545" s="40"/>
      <c r="S545" s="34" t="s">
        <v>1787</v>
      </c>
      <c r="T545" s="43">
        <v>600</v>
      </c>
      <c r="U545" s="44">
        <v>43720</v>
      </c>
      <c r="V545" s="44">
        <v>43720</v>
      </c>
      <c r="W545" s="45">
        <v>0</v>
      </c>
    </row>
    <row r="546" spans="1:23" ht="60">
      <c r="A546" s="52">
        <v>0</v>
      </c>
      <c r="B546" s="40">
        <v>80204250585</v>
      </c>
      <c r="C546" s="34" t="s">
        <v>83</v>
      </c>
      <c r="D546" s="34" t="s">
        <v>1783</v>
      </c>
      <c r="E546" s="34" t="s">
        <v>48</v>
      </c>
      <c r="F546" s="34"/>
      <c r="G546" s="41"/>
      <c r="H546" s="40"/>
      <c r="I546" s="40"/>
      <c r="J546" s="42" t="s">
        <v>1788</v>
      </c>
      <c r="K546" s="40"/>
      <c r="L546" s="34" t="s">
        <v>1789</v>
      </c>
      <c r="M546" s="40"/>
      <c r="N546" s="40"/>
      <c r="O546" s="40"/>
      <c r="P546" s="40"/>
      <c r="Q546" s="42" t="s">
        <v>1788</v>
      </c>
      <c r="R546" s="40"/>
      <c r="S546" s="34" t="s">
        <v>1789</v>
      </c>
      <c r="T546" s="43">
        <v>400</v>
      </c>
      <c r="U546" s="44">
        <v>43728</v>
      </c>
      <c r="V546" s="44">
        <v>43728</v>
      </c>
      <c r="W546" s="45">
        <v>0</v>
      </c>
    </row>
    <row r="547" spans="1:23" ht="30">
      <c r="A547" s="52">
        <v>0</v>
      </c>
      <c r="B547" s="40">
        <v>80204250585</v>
      </c>
      <c r="C547" s="34" t="s">
        <v>83</v>
      </c>
      <c r="D547" s="34" t="s">
        <v>1790</v>
      </c>
      <c r="E547" s="34" t="s">
        <v>48</v>
      </c>
      <c r="F547" s="34"/>
      <c r="G547" s="41"/>
      <c r="H547" s="40"/>
      <c r="I547" s="40"/>
      <c r="J547" s="42" t="s">
        <v>1791</v>
      </c>
      <c r="K547" s="40"/>
      <c r="L547" s="34" t="s">
        <v>1792</v>
      </c>
      <c r="M547" s="40"/>
      <c r="N547" s="40"/>
      <c r="O547" s="40"/>
      <c r="P547" s="40"/>
      <c r="Q547" s="42" t="s">
        <v>1791</v>
      </c>
      <c r="R547" s="40"/>
      <c r="S547" s="34" t="s">
        <v>1792</v>
      </c>
      <c r="T547" s="43">
        <v>150</v>
      </c>
      <c r="U547" s="44">
        <v>43735</v>
      </c>
      <c r="V547" s="44">
        <v>43735</v>
      </c>
      <c r="W547" s="45">
        <v>0</v>
      </c>
    </row>
    <row r="548" spans="1:23" ht="30">
      <c r="A548" s="52">
        <v>0</v>
      </c>
      <c r="B548" s="40">
        <v>80204250585</v>
      </c>
      <c r="C548" s="34" t="s">
        <v>83</v>
      </c>
      <c r="D548" s="34" t="s">
        <v>1793</v>
      </c>
      <c r="E548" s="34" t="s">
        <v>48</v>
      </c>
      <c r="F548" s="34"/>
      <c r="G548" s="41"/>
      <c r="H548" s="40"/>
      <c r="I548" s="40"/>
      <c r="J548" s="42" t="s">
        <v>1794</v>
      </c>
      <c r="K548" s="40"/>
      <c r="L548" s="34" t="s">
        <v>1795</v>
      </c>
      <c r="M548" s="40"/>
      <c r="N548" s="40"/>
      <c r="O548" s="40"/>
      <c r="P548" s="40"/>
      <c r="Q548" s="42" t="s">
        <v>1794</v>
      </c>
      <c r="R548" s="40"/>
      <c r="S548" s="34" t="s">
        <v>1795</v>
      </c>
      <c r="T548" s="43">
        <v>330</v>
      </c>
      <c r="U548" s="44">
        <v>43735</v>
      </c>
      <c r="V548" s="44">
        <v>43735</v>
      </c>
      <c r="W548" s="45">
        <v>0</v>
      </c>
    </row>
    <row r="549" spans="1:23" ht="30">
      <c r="A549" s="52">
        <v>0</v>
      </c>
      <c r="B549" s="40">
        <v>80204250585</v>
      </c>
      <c r="C549" s="34" t="s">
        <v>83</v>
      </c>
      <c r="D549" s="34" t="s">
        <v>1796</v>
      </c>
      <c r="E549" s="34" t="s">
        <v>48</v>
      </c>
      <c r="F549" s="34"/>
      <c r="G549" s="41"/>
      <c r="H549" s="40"/>
      <c r="I549" s="40"/>
      <c r="J549" s="42" t="s">
        <v>1797</v>
      </c>
      <c r="K549" s="40"/>
      <c r="L549" s="34" t="s">
        <v>1798</v>
      </c>
      <c r="M549" s="40"/>
      <c r="N549" s="41"/>
      <c r="O549" s="40"/>
      <c r="P549" s="40"/>
      <c r="Q549" s="46" t="s">
        <v>1797</v>
      </c>
      <c r="R549" s="40"/>
      <c r="S549" s="34" t="s">
        <v>1798</v>
      </c>
      <c r="T549" s="43">
        <v>3700</v>
      </c>
      <c r="U549" s="44">
        <v>43763</v>
      </c>
      <c r="V549" s="44">
        <v>43778</v>
      </c>
      <c r="W549" s="45">
        <v>0</v>
      </c>
    </row>
    <row r="550" spans="1:23" ht="90">
      <c r="A550" s="55" t="s">
        <v>1799</v>
      </c>
      <c r="B550" s="40">
        <v>80204250585</v>
      </c>
      <c r="C550" s="34" t="s">
        <v>83</v>
      </c>
      <c r="D550" s="35" t="s">
        <v>1800</v>
      </c>
      <c r="E550" s="34" t="s">
        <v>48</v>
      </c>
      <c r="F550" s="35"/>
      <c r="G550" s="41"/>
      <c r="H550" s="41"/>
      <c r="I550" s="41"/>
      <c r="J550" s="42" t="s">
        <v>1737</v>
      </c>
      <c r="K550" s="40"/>
      <c r="L550" s="34" t="s">
        <v>1738</v>
      </c>
      <c r="M550" s="41"/>
      <c r="N550" s="41"/>
      <c r="O550" s="41"/>
      <c r="P550" s="41"/>
      <c r="Q550" s="42" t="s">
        <v>187</v>
      </c>
      <c r="R550" s="40"/>
      <c r="S550" s="34" t="s">
        <v>1738</v>
      </c>
      <c r="T550" s="43">
        <v>2380</v>
      </c>
      <c r="U550" s="44">
        <v>43738</v>
      </c>
      <c r="V550" s="44">
        <v>44101</v>
      </c>
      <c r="W550" s="45">
        <v>0</v>
      </c>
    </row>
    <row r="551" spans="1:23" ht="45">
      <c r="A551" s="52">
        <v>0</v>
      </c>
      <c r="B551" s="40">
        <v>80204250585</v>
      </c>
      <c r="C551" s="34" t="s">
        <v>83</v>
      </c>
      <c r="D551" s="34" t="s">
        <v>1801</v>
      </c>
      <c r="E551" s="34" t="s">
        <v>48</v>
      </c>
      <c r="F551" s="34"/>
      <c r="G551" s="41"/>
      <c r="H551" s="40"/>
      <c r="I551" s="40"/>
      <c r="J551" s="42" t="s">
        <v>1802</v>
      </c>
      <c r="K551" s="40"/>
      <c r="L551" s="34" t="s">
        <v>1803</v>
      </c>
      <c r="M551" s="40"/>
      <c r="N551" s="41"/>
      <c r="O551" s="40"/>
      <c r="P551" s="40"/>
      <c r="Q551" s="46" t="s">
        <v>1802</v>
      </c>
      <c r="R551" s="40"/>
      <c r="S551" s="34" t="s">
        <v>1803</v>
      </c>
      <c r="T551" s="43">
        <v>1645</v>
      </c>
      <c r="U551" s="44">
        <v>43815</v>
      </c>
      <c r="V551" s="44">
        <v>43817</v>
      </c>
      <c r="W551" s="45">
        <v>0</v>
      </c>
    </row>
    <row r="552" spans="1:23" ht="60">
      <c r="A552" s="52">
        <v>0</v>
      </c>
      <c r="B552" s="40">
        <v>80204250585</v>
      </c>
      <c r="C552" s="34" t="s">
        <v>83</v>
      </c>
      <c r="D552" s="34" t="s">
        <v>1783</v>
      </c>
      <c r="E552" s="34" t="s">
        <v>48</v>
      </c>
      <c r="F552" s="34"/>
      <c r="G552" s="41"/>
      <c r="H552" s="40"/>
      <c r="I552" s="40"/>
      <c r="J552" s="42" t="s">
        <v>1804</v>
      </c>
      <c r="K552" s="40"/>
      <c r="L552" s="34" t="s">
        <v>1805</v>
      </c>
      <c r="M552" s="40"/>
      <c r="N552" s="40"/>
      <c r="O552" s="40"/>
      <c r="P552" s="40"/>
      <c r="Q552" s="42" t="s">
        <v>1804</v>
      </c>
      <c r="R552" s="40"/>
      <c r="S552" s="34" t="s">
        <v>1805</v>
      </c>
      <c r="T552" s="43">
        <v>400</v>
      </c>
      <c r="U552" s="44">
        <v>43768</v>
      </c>
      <c r="V552" s="44">
        <v>43768</v>
      </c>
      <c r="W552" s="45">
        <v>0</v>
      </c>
    </row>
    <row r="553" spans="1:23" ht="45">
      <c r="A553" s="52">
        <v>0</v>
      </c>
      <c r="B553" s="40">
        <v>80204250585</v>
      </c>
      <c r="C553" s="34" t="s">
        <v>83</v>
      </c>
      <c r="D553" s="34" t="s">
        <v>1806</v>
      </c>
      <c r="E553" s="34" t="s">
        <v>48</v>
      </c>
      <c r="F553" s="34"/>
      <c r="G553" s="41"/>
      <c r="H553" s="40"/>
      <c r="I553" s="40"/>
      <c r="J553" s="42" t="s">
        <v>1807</v>
      </c>
      <c r="K553" s="40"/>
      <c r="L553" s="34" t="s">
        <v>1808</v>
      </c>
      <c r="M553" s="40"/>
      <c r="N553" s="40"/>
      <c r="O553" s="40"/>
      <c r="P553" s="40"/>
      <c r="Q553" s="42" t="s">
        <v>1807</v>
      </c>
      <c r="R553" s="40"/>
      <c r="S553" s="34" t="s">
        <v>1808</v>
      </c>
      <c r="T553" s="43">
        <v>260</v>
      </c>
      <c r="U553" s="44">
        <v>43812</v>
      </c>
      <c r="V553" s="44">
        <v>43814</v>
      </c>
      <c r="W553" s="45">
        <v>221</v>
      </c>
    </row>
    <row r="554" spans="1:23" ht="105">
      <c r="A554" s="52" t="s">
        <v>786</v>
      </c>
      <c r="B554" s="40">
        <v>80204250585</v>
      </c>
      <c r="C554" s="34" t="s">
        <v>83</v>
      </c>
      <c r="D554" s="34" t="s">
        <v>1809</v>
      </c>
      <c r="E554" s="34" t="s">
        <v>48</v>
      </c>
      <c r="F554" s="34"/>
      <c r="G554" s="41"/>
      <c r="H554" s="40"/>
      <c r="I554" s="40"/>
      <c r="J554" s="42" t="s">
        <v>788</v>
      </c>
      <c r="K554" s="40"/>
      <c r="L554" s="34" t="s">
        <v>1810</v>
      </c>
      <c r="M554" s="40"/>
      <c r="N554" s="41"/>
      <c r="O554" s="40"/>
      <c r="P554" s="40"/>
      <c r="Q554" s="46" t="s">
        <v>788</v>
      </c>
      <c r="R554" s="40"/>
      <c r="S554" s="34" t="s">
        <v>1810</v>
      </c>
      <c r="T554" s="43">
        <v>36000</v>
      </c>
      <c r="U554" s="44">
        <v>43862</v>
      </c>
      <c r="V554" s="44">
        <v>43982</v>
      </c>
      <c r="W554" s="45">
        <v>0</v>
      </c>
    </row>
    <row r="555" spans="1:23" ht="45">
      <c r="A555" s="56" t="s">
        <v>1811</v>
      </c>
      <c r="B555" s="40">
        <v>80204250585</v>
      </c>
      <c r="C555" s="34" t="s">
        <v>83</v>
      </c>
      <c r="D555" s="34" t="s">
        <v>1812</v>
      </c>
      <c r="E555" s="34" t="s">
        <v>48</v>
      </c>
      <c r="F555" s="34"/>
      <c r="G555" s="41"/>
      <c r="H555" s="40"/>
      <c r="I555" s="40"/>
      <c r="J555" s="42" t="s">
        <v>1813</v>
      </c>
      <c r="K555" s="40"/>
      <c r="L555" s="34" t="s">
        <v>1814</v>
      </c>
      <c r="M555" s="40"/>
      <c r="N555" s="40"/>
      <c r="O555" s="40"/>
      <c r="P555" s="40"/>
      <c r="Q555" s="42" t="s">
        <v>1813</v>
      </c>
      <c r="R555" s="40"/>
      <c r="S555" s="34" t="s">
        <v>1814</v>
      </c>
      <c r="T555" s="43">
        <v>945</v>
      </c>
      <c r="U555" s="44">
        <v>43800</v>
      </c>
      <c r="V555" s="44">
        <v>43830</v>
      </c>
      <c r="W555" s="45">
        <v>0</v>
      </c>
    </row>
    <row r="556" spans="1:23" ht="45">
      <c r="A556" s="52">
        <v>0</v>
      </c>
      <c r="B556" s="40">
        <v>80204250585</v>
      </c>
      <c r="C556" s="34" t="s">
        <v>83</v>
      </c>
      <c r="D556" s="57" t="s">
        <v>1815</v>
      </c>
      <c r="E556" s="34" t="s">
        <v>48</v>
      </c>
      <c r="F556" s="34"/>
      <c r="G556" s="40"/>
      <c r="H556" s="40"/>
      <c r="I556" s="40"/>
      <c r="J556" s="42" t="s">
        <v>1711</v>
      </c>
      <c r="K556" s="40"/>
      <c r="L556" s="34" t="s">
        <v>1712</v>
      </c>
      <c r="M556" s="40"/>
      <c r="N556" s="40"/>
      <c r="O556" s="40"/>
      <c r="P556" s="40"/>
      <c r="Q556" s="46" t="s">
        <v>1711</v>
      </c>
      <c r="R556" s="40"/>
      <c r="S556" s="34" t="s">
        <v>1712</v>
      </c>
      <c r="T556" s="43">
        <v>5146</v>
      </c>
      <c r="U556" s="44">
        <v>43902</v>
      </c>
      <c r="V556" s="44">
        <v>44286</v>
      </c>
      <c r="W556" s="45">
        <v>2646</v>
      </c>
    </row>
    <row r="557" spans="1:23" ht="45">
      <c r="A557" s="52">
        <v>0</v>
      </c>
      <c r="B557" s="40">
        <v>80204250585</v>
      </c>
      <c r="C557" s="34" t="s">
        <v>83</v>
      </c>
      <c r="D557" s="57" t="s">
        <v>1815</v>
      </c>
      <c r="E557" s="34" t="s">
        <v>48</v>
      </c>
      <c r="F557" s="34"/>
      <c r="G557" s="40"/>
      <c r="H557" s="40"/>
      <c r="I557" s="40"/>
      <c r="J557" s="42" t="s">
        <v>1711</v>
      </c>
      <c r="K557" s="40"/>
      <c r="L557" s="34" t="s">
        <v>1712</v>
      </c>
      <c r="M557" s="40"/>
      <c r="N557" s="40"/>
      <c r="O557" s="40"/>
      <c r="P557" s="40"/>
      <c r="Q557" s="46" t="s">
        <v>1711</v>
      </c>
      <c r="R557" s="40"/>
      <c r="S557" s="34" t="s">
        <v>1712</v>
      </c>
      <c r="T557" s="43">
        <v>5146</v>
      </c>
      <c r="U557" s="44">
        <v>43902</v>
      </c>
      <c r="V557" s="44">
        <v>44286</v>
      </c>
      <c r="W557" s="45">
        <v>2646</v>
      </c>
    </row>
    <row r="558" spans="1:23" ht="45">
      <c r="A558" s="52">
        <v>0</v>
      </c>
      <c r="B558" s="40">
        <v>80204250585</v>
      </c>
      <c r="C558" s="34" t="s">
        <v>83</v>
      </c>
      <c r="D558" s="57" t="s">
        <v>1815</v>
      </c>
      <c r="E558" s="34" t="s">
        <v>48</v>
      </c>
      <c r="F558" s="34"/>
      <c r="G558" s="40"/>
      <c r="H558" s="40"/>
      <c r="I558" s="40"/>
      <c r="J558" s="42" t="s">
        <v>1711</v>
      </c>
      <c r="K558" s="40"/>
      <c r="L558" s="34" t="s">
        <v>1712</v>
      </c>
      <c r="M558" s="40"/>
      <c r="N558" s="40"/>
      <c r="O558" s="40"/>
      <c r="P558" s="40"/>
      <c r="Q558" s="46" t="s">
        <v>1711</v>
      </c>
      <c r="R558" s="40"/>
      <c r="S558" s="34" t="s">
        <v>1712</v>
      </c>
      <c r="T558" s="43">
        <v>5146</v>
      </c>
      <c r="U558" s="44">
        <v>43902</v>
      </c>
      <c r="V558" s="44">
        <v>44286</v>
      </c>
      <c r="W558" s="45">
        <v>2646</v>
      </c>
    </row>
    <row r="559" spans="1:23" ht="45">
      <c r="A559" s="52">
        <v>0</v>
      </c>
      <c r="B559" s="40">
        <v>80204250585</v>
      </c>
      <c r="C559" s="34" t="s">
        <v>83</v>
      </c>
      <c r="D559" s="57" t="s">
        <v>1815</v>
      </c>
      <c r="E559" s="34" t="s">
        <v>48</v>
      </c>
      <c r="F559" s="34"/>
      <c r="G559" s="40"/>
      <c r="H559" s="40"/>
      <c r="I559" s="40"/>
      <c r="J559" s="42" t="s">
        <v>1711</v>
      </c>
      <c r="K559" s="40"/>
      <c r="L559" s="34" t="s">
        <v>1712</v>
      </c>
      <c r="M559" s="40"/>
      <c r="N559" s="40"/>
      <c r="O559" s="40"/>
      <c r="P559" s="40"/>
      <c r="Q559" s="46" t="s">
        <v>1711</v>
      </c>
      <c r="R559" s="40"/>
      <c r="S559" s="34" t="s">
        <v>1712</v>
      </c>
      <c r="T559" s="43">
        <v>5146</v>
      </c>
      <c r="U559" s="44">
        <v>43902</v>
      </c>
      <c r="V559" s="44">
        <v>44286</v>
      </c>
      <c r="W559" s="45">
        <v>2646</v>
      </c>
    </row>
    <row r="560" spans="1:23" ht="45">
      <c r="A560" s="52">
        <v>0</v>
      </c>
      <c r="B560" s="40">
        <v>80204250585</v>
      </c>
      <c r="C560" s="34" t="s">
        <v>83</v>
      </c>
      <c r="D560" s="57" t="s">
        <v>1815</v>
      </c>
      <c r="E560" s="34" t="s">
        <v>48</v>
      </c>
      <c r="F560" s="34"/>
      <c r="G560" s="40"/>
      <c r="H560" s="40"/>
      <c r="I560" s="40"/>
      <c r="J560" s="42" t="s">
        <v>1711</v>
      </c>
      <c r="K560" s="40"/>
      <c r="L560" s="34" t="s">
        <v>1712</v>
      </c>
      <c r="M560" s="40"/>
      <c r="N560" s="40"/>
      <c r="O560" s="40"/>
      <c r="P560" s="40"/>
      <c r="Q560" s="46" t="s">
        <v>1711</v>
      </c>
      <c r="R560" s="40"/>
      <c r="S560" s="34" t="s">
        <v>1712</v>
      </c>
      <c r="T560" s="43">
        <v>5146</v>
      </c>
      <c r="U560" s="44">
        <v>43902</v>
      </c>
      <c r="V560" s="44">
        <v>44286</v>
      </c>
      <c r="W560" s="45">
        <v>2646</v>
      </c>
    </row>
    <row r="561" spans="1:23" ht="60">
      <c r="A561" s="52">
        <v>0</v>
      </c>
      <c r="B561" s="40">
        <v>80204250585</v>
      </c>
      <c r="C561" s="34" t="s">
        <v>83</v>
      </c>
      <c r="D561" s="34" t="s">
        <v>1816</v>
      </c>
      <c r="E561" s="34" t="s">
        <v>48</v>
      </c>
      <c r="F561" s="34"/>
      <c r="G561" s="41"/>
      <c r="H561" s="40"/>
      <c r="I561" s="40"/>
      <c r="J561" s="42" t="s">
        <v>1699</v>
      </c>
      <c r="K561" s="40"/>
      <c r="L561" s="34" t="s">
        <v>1700</v>
      </c>
      <c r="M561" s="40"/>
      <c r="N561" s="41"/>
      <c r="O561" s="40"/>
      <c r="P561" s="40"/>
      <c r="Q561" s="46" t="s">
        <v>1699</v>
      </c>
      <c r="R561" s="40"/>
      <c r="S561" s="34" t="s">
        <v>1700</v>
      </c>
      <c r="T561" s="43">
        <v>1647</v>
      </c>
      <c r="U561" s="44">
        <v>43902</v>
      </c>
      <c r="V561" s="44">
        <v>43902</v>
      </c>
      <c r="W561" s="45">
        <v>0</v>
      </c>
    </row>
    <row r="562" spans="1:23" ht="43.5">
      <c r="A562" s="52">
        <v>0</v>
      </c>
      <c r="B562" s="40" t="s">
        <v>84</v>
      </c>
      <c r="C562" s="34" t="s">
        <v>83</v>
      </c>
      <c r="D562" s="57" t="s">
        <v>1817</v>
      </c>
      <c r="E562" s="34" t="s">
        <v>48</v>
      </c>
      <c r="F562" s="34"/>
      <c r="G562" s="41"/>
      <c r="H562" s="40"/>
      <c r="I562" s="40"/>
      <c r="J562" s="42" t="s">
        <v>1818</v>
      </c>
      <c r="K562" s="40"/>
      <c r="L562" s="34" t="s">
        <v>1819</v>
      </c>
      <c r="M562" s="40"/>
      <c r="N562" s="41"/>
      <c r="O562" s="40"/>
      <c r="P562" s="40"/>
      <c r="Q562" s="46" t="s">
        <v>1818</v>
      </c>
      <c r="R562" s="40"/>
      <c r="S562" s="34" t="s">
        <v>1819</v>
      </c>
      <c r="T562" s="43">
        <v>340</v>
      </c>
      <c r="U562" s="44">
        <v>43966</v>
      </c>
      <c r="V562" s="44">
        <v>43966</v>
      </c>
      <c r="W562" s="45">
        <v>0</v>
      </c>
    </row>
    <row r="563" spans="1:23" ht="43.5">
      <c r="A563" s="52">
        <v>0</v>
      </c>
      <c r="B563" s="40" t="s">
        <v>84</v>
      </c>
      <c r="C563" s="34" t="s">
        <v>83</v>
      </c>
      <c r="D563" s="57" t="s">
        <v>1817</v>
      </c>
      <c r="E563" s="34" t="s">
        <v>48</v>
      </c>
      <c r="F563" s="34"/>
      <c r="G563" s="41"/>
      <c r="H563" s="40"/>
      <c r="I563" s="40"/>
      <c r="J563" s="42" t="s">
        <v>1818</v>
      </c>
      <c r="K563" s="40"/>
      <c r="L563" s="34" t="s">
        <v>1819</v>
      </c>
      <c r="M563" s="40"/>
      <c r="N563" s="41"/>
      <c r="O563" s="40"/>
      <c r="P563" s="40"/>
      <c r="Q563" s="46" t="s">
        <v>1818</v>
      </c>
      <c r="R563" s="40"/>
      <c r="S563" s="34" t="s">
        <v>1819</v>
      </c>
      <c r="T563" s="43">
        <v>340</v>
      </c>
      <c r="U563" s="44">
        <v>43966</v>
      </c>
      <c r="V563" s="44">
        <v>43966</v>
      </c>
      <c r="W563" s="45">
        <v>0</v>
      </c>
    </row>
    <row r="564" spans="1:23" ht="45">
      <c r="A564" s="52">
        <v>0</v>
      </c>
      <c r="B564" s="40">
        <v>80204250585</v>
      </c>
      <c r="C564" s="34" t="s">
        <v>83</v>
      </c>
      <c r="D564" s="34" t="s">
        <v>1820</v>
      </c>
      <c r="E564" s="34" t="s">
        <v>48</v>
      </c>
      <c r="F564" s="34"/>
      <c r="G564" s="41"/>
      <c r="H564" s="40"/>
      <c r="I564" s="40"/>
      <c r="J564" s="42" t="s">
        <v>1821</v>
      </c>
      <c r="K564" s="40"/>
      <c r="L564" s="34" t="s">
        <v>1822</v>
      </c>
      <c r="M564" s="40"/>
      <c r="N564" s="41"/>
      <c r="O564" s="40"/>
      <c r="P564" s="40"/>
      <c r="Q564" s="46" t="s">
        <v>1821</v>
      </c>
      <c r="R564" s="40"/>
      <c r="S564" s="34" t="s">
        <v>1822</v>
      </c>
      <c r="T564" s="43">
        <v>800</v>
      </c>
      <c r="U564" s="44">
        <v>43999</v>
      </c>
      <c r="V564" s="44">
        <v>43999</v>
      </c>
      <c r="W564" s="45">
        <v>0</v>
      </c>
    </row>
    <row r="565" spans="1:23" ht="45">
      <c r="A565" s="52" t="s">
        <v>1823</v>
      </c>
      <c r="B565" s="40">
        <v>80204250585</v>
      </c>
      <c r="C565" s="34" t="s">
        <v>83</v>
      </c>
      <c r="D565" s="34" t="s">
        <v>1824</v>
      </c>
      <c r="E565" s="34" t="s">
        <v>48</v>
      </c>
      <c r="F565" s="34"/>
      <c r="G565" s="41"/>
      <c r="H565" s="40"/>
      <c r="I565" s="40"/>
      <c r="J565" s="42" t="s">
        <v>1825</v>
      </c>
      <c r="K565" s="40"/>
      <c r="L565" s="34" t="s">
        <v>1826</v>
      </c>
      <c r="M565" s="40"/>
      <c r="N565" s="41"/>
      <c r="O565" s="40"/>
      <c r="P565" s="40"/>
      <c r="Q565" s="42" t="s">
        <v>1825</v>
      </c>
      <c r="R565" s="40"/>
      <c r="S565" s="34" t="s">
        <v>1826</v>
      </c>
      <c r="T565" s="43">
        <v>4838</v>
      </c>
      <c r="U565" s="44">
        <v>43831</v>
      </c>
      <c r="V565" s="44">
        <v>44196</v>
      </c>
      <c r="W565" s="45">
        <v>4740</v>
      </c>
    </row>
    <row r="566" spans="1:23" ht="30">
      <c r="A566" s="52">
        <v>0</v>
      </c>
      <c r="B566" s="40">
        <v>80204250585</v>
      </c>
      <c r="C566" s="34" t="s">
        <v>83</v>
      </c>
      <c r="D566" s="57" t="s">
        <v>1827</v>
      </c>
      <c r="E566" s="34" t="s">
        <v>48</v>
      </c>
      <c r="F566" s="34"/>
      <c r="G566" s="41"/>
      <c r="H566" s="40"/>
      <c r="I566" s="40"/>
      <c r="J566" s="42" t="s">
        <v>1828</v>
      </c>
      <c r="K566" s="40"/>
      <c r="L566" s="34" t="s">
        <v>1829</v>
      </c>
      <c r="M566" s="40"/>
      <c r="N566" s="41"/>
      <c r="O566" s="40"/>
      <c r="P566" s="40"/>
      <c r="Q566" s="42" t="s">
        <v>1828</v>
      </c>
      <c r="R566" s="40"/>
      <c r="S566" s="34" t="s">
        <v>1829</v>
      </c>
      <c r="T566" s="43">
        <v>2880</v>
      </c>
      <c r="U566" s="44">
        <v>44099</v>
      </c>
      <c r="V566" s="44">
        <v>44177</v>
      </c>
      <c r="W566" s="45">
        <v>2071</v>
      </c>
    </row>
    <row r="567" spans="1:23" ht="86.25">
      <c r="A567" s="52" t="s">
        <v>1830</v>
      </c>
      <c r="B567" s="40">
        <v>80204250585</v>
      </c>
      <c r="C567" s="34" t="s">
        <v>83</v>
      </c>
      <c r="D567" s="57" t="s">
        <v>1831</v>
      </c>
      <c r="E567" s="34" t="s">
        <v>39</v>
      </c>
      <c r="F567" s="34"/>
      <c r="G567" s="41"/>
      <c r="H567" s="40"/>
      <c r="I567" s="40"/>
      <c r="J567" s="58" t="s">
        <v>1832</v>
      </c>
      <c r="K567" s="40"/>
      <c r="L567" s="34" t="s">
        <v>741</v>
      </c>
      <c r="M567" s="40"/>
      <c r="N567" s="41"/>
      <c r="O567" s="40"/>
      <c r="P567" s="40"/>
      <c r="Q567" s="58" t="s">
        <v>1832</v>
      </c>
      <c r="R567" s="40"/>
      <c r="S567" s="34" t="s">
        <v>741</v>
      </c>
      <c r="T567" s="43">
        <v>160000</v>
      </c>
      <c r="U567" s="44">
        <v>43831</v>
      </c>
      <c r="V567" s="44">
        <v>44196</v>
      </c>
      <c r="W567" s="45">
        <f>24540+4907.5</f>
        <v>29447.5</v>
      </c>
    </row>
    <row r="568" spans="1:23" ht="86.25">
      <c r="A568" s="52" t="s">
        <v>1833</v>
      </c>
      <c r="B568" s="40">
        <v>80204250585</v>
      </c>
      <c r="C568" s="34" t="s">
        <v>83</v>
      </c>
      <c r="D568" s="57" t="s">
        <v>1834</v>
      </c>
      <c r="E568" s="34" t="s">
        <v>48</v>
      </c>
      <c r="F568" s="34"/>
      <c r="G568" s="41"/>
      <c r="H568" s="40"/>
      <c r="I568" s="40"/>
      <c r="J568" s="42" t="s">
        <v>1835</v>
      </c>
      <c r="K568" s="40"/>
      <c r="L568" s="34" t="s">
        <v>1836</v>
      </c>
      <c r="M568" s="40"/>
      <c r="N568" s="41"/>
      <c r="O568" s="40"/>
      <c r="P568" s="40"/>
      <c r="Q568" s="42" t="s">
        <v>1835</v>
      </c>
      <c r="R568" s="40"/>
      <c r="S568" s="34" t="s">
        <v>1836</v>
      </c>
      <c r="T568" s="43">
        <v>2379</v>
      </c>
      <c r="U568" s="44">
        <v>43831</v>
      </c>
      <c r="V568" s="44">
        <v>44196</v>
      </c>
      <c r="W568" s="45">
        <v>0</v>
      </c>
    </row>
    <row r="569" spans="1:23" ht="60">
      <c r="A569" s="52">
        <v>0</v>
      </c>
      <c r="B569" s="40">
        <v>80204250585</v>
      </c>
      <c r="C569" s="34" t="s">
        <v>83</v>
      </c>
      <c r="D569" s="34" t="s">
        <v>1837</v>
      </c>
      <c r="E569" s="34" t="s">
        <v>48</v>
      </c>
      <c r="F569" s="34"/>
      <c r="G569" s="41"/>
      <c r="H569" s="40"/>
      <c r="I569" s="40"/>
      <c r="J569" s="42" t="s">
        <v>1838</v>
      </c>
      <c r="K569" s="40"/>
      <c r="L569" s="34" t="s">
        <v>1839</v>
      </c>
      <c r="M569" s="40"/>
      <c r="N569" s="41"/>
      <c r="O569" s="40"/>
      <c r="P569" s="40"/>
      <c r="Q569" s="42" t="s">
        <v>1838</v>
      </c>
      <c r="R569" s="40"/>
      <c r="S569" s="34" t="s">
        <v>1839</v>
      </c>
      <c r="T569" s="43">
        <v>1018</v>
      </c>
      <c r="U569" s="44">
        <v>44144</v>
      </c>
      <c r="V569" s="44">
        <v>44146</v>
      </c>
      <c r="W569" s="45">
        <v>570</v>
      </c>
    </row>
    <row r="570" spans="1:23" ht="30">
      <c r="A570" s="59" t="s">
        <v>1840</v>
      </c>
      <c r="B570" s="40">
        <v>80204250585</v>
      </c>
      <c r="C570" s="34" t="s">
        <v>83</v>
      </c>
      <c r="D570" s="34" t="s">
        <v>1841</v>
      </c>
      <c r="E570" s="34" t="s">
        <v>48</v>
      </c>
      <c r="F570" s="34"/>
      <c r="G570" s="41"/>
      <c r="H570" s="40"/>
      <c r="I570" s="40"/>
      <c r="J570" s="42" t="s">
        <v>1842</v>
      </c>
      <c r="K570" s="40"/>
      <c r="L570" s="34" t="s">
        <v>1843</v>
      </c>
      <c r="M570" s="40"/>
      <c r="N570" s="40"/>
      <c r="O570" s="40"/>
      <c r="P570" s="40"/>
      <c r="Q570" s="42" t="s">
        <v>1842</v>
      </c>
      <c r="R570" s="40"/>
      <c r="S570" s="34" t="s">
        <v>1843</v>
      </c>
      <c r="T570" s="43">
        <v>2080</v>
      </c>
      <c r="U570" s="44">
        <v>44197</v>
      </c>
      <c r="V570" s="44">
        <v>44561</v>
      </c>
      <c r="W570" s="45">
        <v>0</v>
      </c>
    </row>
    <row r="571" spans="1:23" ht="30">
      <c r="A571" s="59" t="s">
        <v>1844</v>
      </c>
      <c r="B571" s="40">
        <v>80204250585</v>
      </c>
      <c r="C571" s="34" t="s">
        <v>83</v>
      </c>
      <c r="D571" s="34" t="s">
        <v>1841</v>
      </c>
      <c r="E571" s="34" t="s">
        <v>48</v>
      </c>
      <c r="F571" s="34"/>
      <c r="G571" s="41"/>
      <c r="H571" s="40"/>
      <c r="I571" s="40"/>
      <c r="J571" s="42" t="s">
        <v>1845</v>
      </c>
      <c r="K571" s="40"/>
      <c r="L571" s="34" t="s">
        <v>1846</v>
      </c>
      <c r="M571" s="40"/>
      <c r="N571" s="40"/>
      <c r="O571" s="40"/>
      <c r="P571" s="40"/>
      <c r="Q571" s="42" t="s">
        <v>1845</v>
      </c>
      <c r="R571" s="40"/>
      <c r="S571" s="34" t="s">
        <v>1846</v>
      </c>
      <c r="T571" s="43">
        <v>1800</v>
      </c>
      <c r="U571" s="44">
        <v>44197</v>
      </c>
      <c r="V571" s="44">
        <v>44561</v>
      </c>
      <c r="W571" s="45">
        <v>0</v>
      </c>
    </row>
    <row r="572" spans="1:23" ht="60">
      <c r="A572" s="52">
        <v>0</v>
      </c>
      <c r="B572" s="40">
        <v>80204250585</v>
      </c>
      <c r="C572" s="34" t="s">
        <v>83</v>
      </c>
      <c r="D572" s="34" t="s">
        <v>1837</v>
      </c>
      <c r="E572" s="34" t="s">
        <v>48</v>
      </c>
      <c r="F572" s="34"/>
      <c r="G572" s="41"/>
      <c r="H572" s="40"/>
      <c r="I572" s="40"/>
      <c r="J572" s="42" t="s">
        <v>1838</v>
      </c>
      <c r="K572" s="40"/>
      <c r="L572" s="34" t="s">
        <v>1839</v>
      </c>
      <c r="M572" s="40"/>
      <c r="N572" s="41"/>
      <c r="O572" s="40"/>
      <c r="P572" s="40"/>
      <c r="Q572" s="42" t="s">
        <v>1838</v>
      </c>
      <c r="R572" s="40"/>
      <c r="S572" s="34" t="s">
        <v>1839</v>
      </c>
      <c r="T572" s="43">
        <v>1018</v>
      </c>
      <c r="U572" s="44">
        <v>44144</v>
      </c>
      <c r="V572" s="44">
        <v>44146</v>
      </c>
      <c r="W572" s="45">
        <v>570</v>
      </c>
    </row>
    <row r="573" spans="1:23" ht="45">
      <c r="A573" s="52" t="s">
        <v>1847</v>
      </c>
      <c r="B573" s="40">
        <v>80204250585</v>
      </c>
      <c r="C573" s="34" t="s">
        <v>83</v>
      </c>
      <c r="D573" s="34" t="s">
        <v>1824</v>
      </c>
      <c r="E573" s="34" t="s">
        <v>48</v>
      </c>
      <c r="F573" s="34"/>
      <c r="G573" s="41"/>
      <c r="H573" s="40"/>
      <c r="I573" s="40"/>
      <c r="J573" s="42" t="s">
        <v>1825</v>
      </c>
      <c r="K573" s="40"/>
      <c r="L573" s="34" t="s">
        <v>1826</v>
      </c>
      <c r="M573" s="40"/>
      <c r="N573" s="41"/>
      <c r="O573" s="40"/>
      <c r="P573" s="40"/>
      <c r="Q573" s="42" t="s">
        <v>1825</v>
      </c>
      <c r="R573" s="40"/>
      <c r="S573" s="34" t="s">
        <v>1826</v>
      </c>
      <c r="T573" s="43">
        <v>2200</v>
      </c>
      <c r="U573" s="44">
        <v>43831</v>
      </c>
      <c r="V573" s="44">
        <v>44196</v>
      </c>
      <c r="W573" s="45">
        <v>2160</v>
      </c>
    </row>
    <row r="574" spans="1:23" ht="60">
      <c r="A574" s="52" t="s">
        <v>1848</v>
      </c>
      <c r="B574" s="40">
        <v>80204250585</v>
      </c>
      <c r="C574" s="34" t="s">
        <v>83</v>
      </c>
      <c r="D574" s="34" t="s">
        <v>1849</v>
      </c>
      <c r="E574" s="34" t="s">
        <v>48</v>
      </c>
      <c r="F574" s="34"/>
      <c r="G574" s="41"/>
      <c r="H574" s="40"/>
      <c r="I574" s="40"/>
      <c r="J574" s="42" t="s">
        <v>1850</v>
      </c>
      <c r="K574" s="40"/>
      <c r="L574" s="34" t="s">
        <v>1851</v>
      </c>
      <c r="M574" s="40"/>
      <c r="N574" s="41"/>
      <c r="O574" s="40"/>
      <c r="P574" s="40"/>
      <c r="Q574" s="42" t="s">
        <v>1850</v>
      </c>
      <c r="R574" s="40"/>
      <c r="S574" s="34" t="s">
        <v>1851</v>
      </c>
      <c r="T574" s="43">
        <v>9400</v>
      </c>
      <c r="U574" s="44">
        <v>44197</v>
      </c>
      <c r="V574" s="44">
        <v>44561</v>
      </c>
      <c r="W574" s="85">
        <v>9400</v>
      </c>
    </row>
    <row r="575" spans="1:23" ht="90">
      <c r="A575" s="52">
        <v>0</v>
      </c>
      <c r="B575" s="40">
        <v>80204250585</v>
      </c>
      <c r="C575" s="34" t="s">
        <v>83</v>
      </c>
      <c r="D575" s="34" t="s">
        <v>1852</v>
      </c>
      <c r="E575" s="34" t="s">
        <v>48</v>
      </c>
      <c r="F575" s="34"/>
      <c r="G575" s="41"/>
      <c r="H575" s="40"/>
      <c r="I575" s="40"/>
      <c r="J575" s="42" t="s">
        <v>1853</v>
      </c>
      <c r="K575" s="40"/>
      <c r="L575" s="34" t="s">
        <v>1854</v>
      </c>
      <c r="M575" s="40"/>
      <c r="N575" s="41"/>
      <c r="O575" s="40"/>
      <c r="P575" s="40"/>
      <c r="Q575" s="42" t="s">
        <v>1853</v>
      </c>
      <c r="R575" s="40"/>
      <c r="S575" s="34" t="s">
        <v>1854</v>
      </c>
      <c r="T575" s="43">
        <v>5400</v>
      </c>
      <c r="U575" s="44">
        <v>44295</v>
      </c>
      <c r="V575" s="44">
        <v>44366</v>
      </c>
      <c r="W575" s="45">
        <v>3632</v>
      </c>
    </row>
    <row r="576" spans="1:23" ht="90">
      <c r="A576" s="52">
        <v>0</v>
      </c>
      <c r="B576" s="40">
        <v>80204250585</v>
      </c>
      <c r="C576" s="34" t="s">
        <v>83</v>
      </c>
      <c r="D576" s="34" t="s">
        <v>1852</v>
      </c>
      <c r="E576" s="34" t="s">
        <v>48</v>
      </c>
      <c r="F576" s="34"/>
      <c r="G576" s="41"/>
      <c r="H576" s="40"/>
      <c r="I576" s="40"/>
      <c r="J576" s="42" t="s">
        <v>1853</v>
      </c>
      <c r="K576" s="40"/>
      <c r="L576" s="34" t="s">
        <v>1854</v>
      </c>
      <c r="M576" s="40"/>
      <c r="N576" s="41"/>
      <c r="O576" s="40"/>
      <c r="P576" s="40"/>
      <c r="Q576" s="42" t="s">
        <v>1853</v>
      </c>
      <c r="R576" s="40"/>
      <c r="S576" s="34" t="s">
        <v>1854</v>
      </c>
      <c r="T576" s="43">
        <v>5400</v>
      </c>
      <c r="U576" s="44">
        <v>44295</v>
      </c>
      <c r="V576" s="44">
        <v>44366</v>
      </c>
      <c r="W576" s="45">
        <v>3632</v>
      </c>
    </row>
    <row r="577" spans="1:23" ht="45">
      <c r="A577" s="60" t="s">
        <v>1855</v>
      </c>
      <c r="B577" s="40">
        <v>80204250585</v>
      </c>
      <c r="C577" s="34" t="s">
        <v>83</v>
      </c>
      <c r="D577" s="34" t="s">
        <v>1856</v>
      </c>
      <c r="E577" s="34" t="s">
        <v>48</v>
      </c>
      <c r="F577" s="34"/>
      <c r="G577" s="41"/>
      <c r="H577" s="40"/>
      <c r="I577" s="40"/>
      <c r="J577" s="42" t="s">
        <v>1857</v>
      </c>
      <c r="K577" s="40"/>
      <c r="L577" s="34" t="s">
        <v>1858</v>
      </c>
      <c r="M577" s="40"/>
      <c r="N577" s="40"/>
      <c r="O577" s="40"/>
      <c r="P577" s="40"/>
      <c r="Q577" s="42" t="s">
        <v>1857</v>
      </c>
      <c r="R577" s="40"/>
      <c r="S577" s="34" t="s">
        <v>1858</v>
      </c>
      <c r="T577" s="43">
        <v>11232</v>
      </c>
      <c r="U577" s="44">
        <v>44197</v>
      </c>
      <c r="V577" s="44">
        <v>44561</v>
      </c>
      <c r="W577" s="45">
        <v>0</v>
      </c>
    </row>
    <row r="578" spans="1:23" ht="45">
      <c r="A578" s="60" t="s">
        <v>1859</v>
      </c>
      <c r="B578" s="40">
        <v>80204250585</v>
      </c>
      <c r="C578" s="34" t="s">
        <v>83</v>
      </c>
      <c r="D578" s="34" t="s">
        <v>1856</v>
      </c>
      <c r="E578" s="34" t="s">
        <v>48</v>
      </c>
      <c r="F578" s="34"/>
      <c r="G578" s="41"/>
      <c r="H578" s="40"/>
      <c r="I578" s="40"/>
      <c r="J578" s="42" t="s">
        <v>1860</v>
      </c>
      <c r="K578" s="40"/>
      <c r="L578" s="34" t="s">
        <v>1861</v>
      </c>
      <c r="M578" s="40"/>
      <c r="N578" s="40"/>
      <c r="O578" s="40"/>
      <c r="P578" s="40"/>
      <c r="Q578" s="42" t="s">
        <v>1860</v>
      </c>
      <c r="R578" s="40"/>
      <c r="S578" s="34" t="s">
        <v>1861</v>
      </c>
      <c r="T578" s="43">
        <v>1800</v>
      </c>
      <c r="U578" s="44">
        <v>44197</v>
      </c>
      <c r="V578" s="44">
        <v>44561</v>
      </c>
      <c r="W578" s="45">
        <v>0</v>
      </c>
    </row>
    <row r="579" spans="1:23" ht="45">
      <c r="A579" s="60" t="s">
        <v>1862</v>
      </c>
      <c r="B579" s="40">
        <v>80204250585</v>
      </c>
      <c r="C579" s="34" t="s">
        <v>83</v>
      </c>
      <c r="D579" s="34" t="s">
        <v>1856</v>
      </c>
      <c r="E579" s="34" t="s">
        <v>48</v>
      </c>
      <c r="F579" s="34"/>
      <c r="G579" s="41"/>
      <c r="H579" s="40"/>
      <c r="I579" s="40"/>
      <c r="J579" s="42" t="s">
        <v>1863</v>
      </c>
      <c r="K579" s="40"/>
      <c r="L579" s="34" t="s">
        <v>1864</v>
      </c>
      <c r="M579" s="40"/>
      <c r="N579" s="40"/>
      <c r="O579" s="40"/>
      <c r="P579" s="40"/>
      <c r="Q579" s="42" t="s">
        <v>1863</v>
      </c>
      <c r="R579" s="40"/>
      <c r="S579" s="34" t="s">
        <v>1864</v>
      </c>
      <c r="T579" s="43">
        <v>1800</v>
      </c>
      <c r="U579" s="44">
        <v>44197</v>
      </c>
      <c r="V579" s="44">
        <v>44561</v>
      </c>
      <c r="W579" s="45">
        <v>0</v>
      </c>
    </row>
    <row r="580" spans="1:23" ht="45">
      <c r="A580" s="60" t="s">
        <v>1865</v>
      </c>
      <c r="B580" s="40">
        <v>80204250585</v>
      </c>
      <c r="C580" s="34" t="s">
        <v>83</v>
      </c>
      <c r="D580" s="34" t="s">
        <v>1856</v>
      </c>
      <c r="E580" s="34" t="s">
        <v>48</v>
      </c>
      <c r="F580" s="34"/>
      <c r="G580" s="41"/>
      <c r="H580" s="40"/>
      <c r="I580" s="40"/>
      <c r="J580" s="42" t="s">
        <v>1866</v>
      </c>
      <c r="K580" s="40"/>
      <c r="L580" s="34" t="s">
        <v>1867</v>
      </c>
      <c r="M580" s="40"/>
      <c r="N580" s="40"/>
      <c r="O580" s="40"/>
      <c r="P580" s="40"/>
      <c r="Q580" s="42" t="s">
        <v>1866</v>
      </c>
      <c r="R580" s="40"/>
      <c r="S580" s="34" t="s">
        <v>1867</v>
      </c>
      <c r="T580" s="43">
        <v>1800</v>
      </c>
      <c r="U580" s="44">
        <v>44197</v>
      </c>
      <c r="V580" s="44">
        <v>44561</v>
      </c>
      <c r="W580" s="45">
        <v>0</v>
      </c>
    </row>
    <row r="581" spans="1:23" ht="30">
      <c r="A581" s="52">
        <v>0</v>
      </c>
      <c r="B581" s="40">
        <v>80204250585</v>
      </c>
      <c r="C581" s="34" t="s">
        <v>83</v>
      </c>
      <c r="D581" s="34" t="s">
        <v>1868</v>
      </c>
      <c r="E581" s="34" t="s">
        <v>48</v>
      </c>
      <c r="F581" s="34"/>
      <c r="G581" s="41"/>
      <c r="H581" s="40"/>
      <c r="I581" s="40"/>
      <c r="J581" s="42" t="s">
        <v>1869</v>
      </c>
      <c r="K581" s="40"/>
      <c r="L581" s="34" t="s">
        <v>1870</v>
      </c>
      <c r="M581" s="40"/>
      <c r="N581" s="41"/>
      <c r="O581" s="40"/>
      <c r="P581" s="40"/>
      <c r="Q581" s="42" t="s">
        <v>1869</v>
      </c>
      <c r="R581" s="40"/>
      <c r="S581" s="34" t="s">
        <v>1870</v>
      </c>
      <c r="T581" s="43">
        <v>1100</v>
      </c>
      <c r="U581" s="44">
        <v>44307</v>
      </c>
      <c r="V581" s="44">
        <v>44309</v>
      </c>
      <c r="W581" s="45">
        <v>0</v>
      </c>
    </row>
    <row r="582" spans="1:23" ht="30">
      <c r="A582" s="52">
        <v>0</v>
      </c>
      <c r="B582" s="40">
        <v>80204250585</v>
      </c>
      <c r="C582" s="34" t="s">
        <v>83</v>
      </c>
      <c r="D582" s="34" t="s">
        <v>1868</v>
      </c>
      <c r="E582" s="34" t="s">
        <v>48</v>
      </c>
      <c r="F582" s="34"/>
      <c r="G582" s="41"/>
      <c r="H582" s="40"/>
      <c r="I582" s="40"/>
      <c r="J582" s="42" t="s">
        <v>1869</v>
      </c>
      <c r="K582" s="40"/>
      <c r="L582" s="34" t="s">
        <v>1870</v>
      </c>
      <c r="M582" s="40"/>
      <c r="N582" s="41"/>
      <c r="O582" s="40"/>
      <c r="P582" s="40"/>
      <c r="Q582" s="42" t="s">
        <v>1869</v>
      </c>
      <c r="R582" s="40"/>
      <c r="S582" s="34" t="s">
        <v>1870</v>
      </c>
      <c r="T582" s="43">
        <v>1100</v>
      </c>
      <c r="U582" s="44">
        <v>44307</v>
      </c>
      <c r="V582" s="44">
        <v>44309</v>
      </c>
      <c r="W582" s="45">
        <v>0</v>
      </c>
    </row>
    <row r="583" spans="1:23" ht="60">
      <c r="A583" s="52">
        <v>0</v>
      </c>
      <c r="B583" s="40">
        <v>80204250585</v>
      </c>
      <c r="C583" s="34" t="s">
        <v>83</v>
      </c>
      <c r="D583" s="34" t="s">
        <v>1871</v>
      </c>
      <c r="E583" s="34" t="s">
        <v>48</v>
      </c>
      <c r="F583" s="34"/>
      <c r="G583" s="41"/>
      <c r="H583" s="40"/>
      <c r="I583" s="40"/>
      <c r="J583" s="42" t="s">
        <v>1872</v>
      </c>
      <c r="K583" s="40"/>
      <c r="L583" s="34" t="s">
        <v>1873</v>
      </c>
      <c r="M583" s="40"/>
      <c r="N583" s="40"/>
      <c r="O583" s="40"/>
      <c r="P583" s="40"/>
      <c r="Q583" s="42" t="s">
        <v>1872</v>
      </c>
      <c r="R583" s="40"/>
      <c r="S583" s="34" t="s">
        <v>1873</v>
      </c>
      <c r="T583" s="43">
        <v>19400</v>
      </c>
      <c r="U583" s="44">
        <v>44284</v>
      </c>
      <c r="V583" s="44">
        <v>44496</v>
      </c>
      <c r="W583" s="45">
        <v>18000</v>
      </c>
    </row>
    <row r="584" spans="1:23" ht="114.75">
      <c r="A584" s="52">
        <v>0</v>
      </c>
      <c r="B584" s="40">
        <v>80204250585</v>
      </c>
      <c r="C584" s="34" t="s">
        <v>83</v>
      </c>
      <c r="D584" s="57" t="s">
        <v>1874</v>
      </c>
      <c r="E584" s="34" t="s">
        <v>48</v>
      </c>
      <c r="F584" s="34"/>
      <c r="G584" s="41"/>
      <c r="H584" s="40"/>
      <c r="I584" s="40"/>
      <c r="J584" s="42" t="s">
        <v>1875</v>
      </c>
      <c r="K584" s="40"/>
      <c r="L584" s="34" t="s">
        <v>1876</v>
      </c>
      <c r="M584" s="40"/>
      <c r="N584" s="41"/>
      <c r="O584" s="40"/>
      <c r="P584" s="40"/>
      <c r="Q584" s="42" t="s">
        <v>1875</v>
      </c>
      <c r="R584" s="40"/>
      <c r="S584" s="34" t="s">
        <v>1876</v>
      </c>
      <c r="T584" s="43">
        <v>4800</v>
      </c>
      <c r="U584" s="44">
        <v>44325</v>
      </c>
      <c r="V584" s="44">
        <v>44449</v>
      </c>
      <c r="W584" s="45">
        <v>4800</v>
      </c>
    </row>
    <row r="585" spans="1:23" ht="90">
      <c r="A585" s="52">
        <v>0</v>
      </c>
      <c r="B585" s="40">
        <v>80204250585</v>
      </c>
      <c r="C585" s="34" t="s">
        <v>83</v>
      </c>
      <c r="D585" s="34" t="s">
        <v>1877</v>
      </c>
      <c r="E585" s="34" t="s">
        <v>48</v>
      </c>
      <c r="F585" s="34"/>
      <c r="G585" s="41"/>
      <c r="H585" s="40"/>
      <c r="I585" s="40"/>
      <c r="J585" s="42" t="s">
        <v>1878</v>
      </c>
      <c r="K585" s="40"/>
      <c r="L585" s="61" t="s">
        <v>1879</v>
      </c>
      <c r="M585" s="40"/>
      <c r="N585" s="41"/>
      <c r="O585" s="40"/>
      <c r="P585" s="40"/>
      <c r="Q585" s="42" t="s">
        <v>1878</v>
      </c>
      <c r="R585" s="40"/>
      <c r="S585" s="61" t="s">
        <v>1879</v>
      </c>
      <c r="T585" s="43">
        <v>500</v>
      </c>
      <c r="U585" s="44">
        <v>44350</v>
      </c>
      <c r="V585" s="44">
        <v>44531</v>
      </c>
      <c r="W585" s="45">
        <v>210</v>
      </c>
    </row>
    <row r="586" spans="1:23" ht="60">
      <c r="A586" s="52" t="s">
        <v>1880</v>
      </c>
      <c r="B586" s="40">
        <v>80204250585</v>
      </c>
      <c r="C586" s="34" t="s">
        <v>83</v>
      </c>
      <c r="D586" s="34" t="s">
        <v>1881</v>
      </c>
      <c r="E586" s="34" t="s">
        <v>48</v>
      </c>
      <c r="F586" s="34"/>
      <c r="G586" s="41"/>
      <c r="H586" s="40"/>
      <c r="I586" s="40"/>
      <c r="J586" s="42" t="s">
        <v>1825</v>
      </c>
      <c r="K586" s="40"/>
      <c r="L586" s="34" t="s">
        <v>1826</v>
      </c>
      <c r="M586" s="40"/>
      <c r="N586" s="41"/>
      <c r="O586" s="40"/>
      <c r="P586" s="40"/>
      <c r="Q586" s="42" t="s">
        <v>1825</v>
      </c>
      <c r="R586" s="40"/>
      <c r="S586" s="34" t="s">
        <v>1826</v>
      </c>
      <c r="T586" s="43">
        <v>3096</v>
      </c>
      <c r="U586" s="44">
        <v>44197</v>
      </c>
      <c r="V586" s="44">
        <v>44561</v>
      </c>
      <c r="W586" s="45">
        <v>2120</v>
      </c>
    </row>
    <row r="587" spans="1:23" ht="90">
      <c r="A587" s="52" t="s">
        <v>1882</v>
      </c>
      <c r="B587" s="40">
        <v>80204250585</v>
      </c>
      <c r="C587" s="34" t="s">
        <v>83</v>
      </c>
      <c r="D587" s="34" t="s">
        <v>1883</v>
      </c>
      <c r="E587" s="34" t="s">
        <v>39</v>
      </c>
      <c r="F587" s="34"/>
      <c r="G587" s="41"/>
      <c r="H587" s="40"/>
      <c r="I587" s="40"/>
      <c r="J587" s="42" t="s">
        <v>1853</v>
      </c>
      <c r="K587" s="40"/>
      <c r="L587" s="34" t="s">
        <v>1854</v>
      </c>
      <c r="M587" s="40"/>
      <c r="N587" s="41"/>
      <c r="O587" s="40"/>
      <c r="P587" s="40"/>
      <c r="Q587" s="42" t="s">
        <v>1853</v>
      </c>
      <c r="R587" s="40"/>
      <c r="S587" s="34" t="s">
        <v>1854</v>
      </c>
      <c r="T587" s="43">
        <v>117600</v>
      </c>
      <c r="U587" s="44">
        <v>44389</v>
      </c>
      <c r="V587" s="44">
        <v>44620</v>
      </c>
      <c r="W587" s="45">
        <v>36122</v>
      </c>
    </row>
    <row r="588" spans="1:23" ht="90">
      <c r="A588" s="52" t="s">
        <v>1131</v>
      </c>
      <c r="B588" s="40">
        <v>80204250585</v>
      </c>
      <c r="C588" s="34" t="s">
        <v>83</v>
      </c>
      <c r="D588" s="34" t="s">
        <v>1884</v>
      </c>
      <c r="E588" s="34" t="s">
        <v>48</v>
      </c>
      <c r="F588" s="34"/>
      <c r="G588" s="41"/>
      <c r="H588" s="40"/>
      <c r="I588" s="40"/>
      <c r="J588" s="42" t="s">
        <v>1853</v>
      </c>
      <c r="K588" s="40"/>
      <c r="L588" s="34" t="s">
        <v>1854</v>
      </c>
      <c r="M588" s="40"/>
      <c r="N588" s="41"/>
      <c r="O588" s="40"/>
      <c r="P588" s="40"/>
      <c r="Q588" s="42" t="s">
        <v>1853</v>
      </c>
      <c r="R588" s="40"/>
      <c r="S588" s="34" t="s">
        <v>1854</v>
      </c>
      <c r="T588" s="43">
        <v>39000</v>
      </c>
      <c r="U588" s="44">
        <v>44396</v>
      </c>
      <c r="V588" s="44">
        <v>44561</v>
      </c>
      <c r="W588" s="45">
        <v>0</v>
      </c>
    </row>
    <row r="589" spans="1:23" ht="135">
      <c r="A589" s="41" t="s">
        <v>1137</v>
      </c>
      <c r="B589" s="40">
        <v>80204250585</v>
      </c>
      <c r="C589" s="34" t="s">
        <v>83</v>
      </c>
      <c r="D589" s="34" t="s">
        <v>1885</v>
      </c>
      <c r="E589" s="34" t="s">
        <v>48</v>
      </c>
      <c r="F589" s="34"/>
      <c r="G589" s="41"/>
      <c r="H589" s="40"/>
      <c r="I589" s="40"/>
      <c r="J589" s="42" t="s">
        <v>1697</v>
      </c>
      <c r="K589" s="40"/>
      <c r="L589" s="34" t="s">
        <v>1698</v>
      </c>
      <c r="M589" s="40"/>
      <c r="N589" s="41"/>
      <c r="O589" s="40"/>
      <c r="P589" s="40"/>
      <c r="Q589" s="46" t="s">
        <v>1697</v>
      </c>
      <c r="R589" s="40"/>
      <c r="S589" s="34" t="s">
        <v>1698</v>
      </c>
      <c r="T589" s="45">
        <v>47400</v>
      </c>
      <c r="U589" s="47">
        <v>44414</v>
      </c>
      <c r="V589" s="47">
        <v>44561</v>
      </c>
      <c r="W589" s="45">
        <v>8880</v>
      </c>
    </row>
    <row r="590" spans="1:23" ht="60">
      <c r="A590" s="52" t="s">
        <v>1886</v>
      </c>
      <c r="B590" s="40">
        <v>80204250585</v>
      </c>
      <c r="C590" s="34" t="s">
        <v>83</v>
      </c>
      <c r="D590" s="34" t="s">
        <v>1887</v>
      </c>
      <c r="E590" s="34" t="s">
        <v>48</v>
      </c>
      <c r="F590" s="34"/>
      <c r="G590" s="41"/>
      <c r="H590" s="40"/>
      <c r="I590" s="40"/>
      <c r="J590" s="42" t="s">
        <v>1888</v>
      </c>
      <c r="K590" s="40"/>
      <c r="L590" s="34" t="s">
        <v>1091</v>
      </c>
      <c r="M590" s="40"/>
      <c r="N590" s="41"/>
      <c r="O590" s="40"/>
      <c r="P590" s="40"/>
      <c r="Q590" s="42" t="s">
        <v>1888</v>
      </c>
      <c r="R590" s="40"/>
      <c r="S590" s="34" t="s">
        <v>1091</v>
      </c>
      <c r="T590" s="43">
        <v>50000</v>
      </c>
      <c r="U590" s="44">
        <v>44414</v>
      </c>
      <c r="V590" s="44">
        <v>44561</v>
      </c>
      <c r="W590" s="45">
        <v>0</v>
      </c>
    </row>
    <row r="591" spans="1:23" ht="43.5">
      <c r="A591" s="52">
        <v>0</v>
      </c>
      <c r="B591" s="40">
        <v>80204250585</v>
      </c>
      <c r="C591" s="34" t="s">
        <v>83</v>
      </c>
      <c r="D591" s="62" t="s">
        <v>1889</v>
      </c>
      <c r="E591" s="34" t="s">
        <v>48</v>
      </c>
      <c r="F591" s="34"/>
      <c r="G591" s="41"/>
      <c r="H591" s="40"/>
      <c r="I591" s="40"/>
      <c r="J591" s="58" t="s">
        <v>1832</v>
      </c>
      <c r="K591" s="40"/>
      <c r="L591" s="34" t="s">
        <v>741</v>
      </c>
      <c r="M591" s="40"/>
      <c r="N591" s="41"/>
      <c r="O591" s="40"/>
      <c r="P591" s="40"/>
      <c r="Q591" s="58" t="s">
        <v>1832</v>
      </c>
      <c r="R591" s="40"/>
      <c r="S591" s="34" t="s">
        <v>741</v>
      </c>
      <c r="T591" s="43">
        <v>7000</v>
      </c>
      <c r="U591" s="44">
        <v>44470</v>
      </c>
      <c r="V591" s="44">
        <v>44708</v>
      </c>
      <c r="W591" s="45">
        <v>3500</v>
      </c>
    </row>
    <row r="592" spans="1:23" ht="60">
      <c r="A592" s="52">
        <v>0</v>
      </c>
      <c r="B592" s="40">
        <v>80204250585</v>
      </c>
      <c r="C592" s="34" t="s">
        <v>83</v>
      </c>
      <c r="D592" s="34" t="s">
        <v>1890</v>
      </c>
      <c r="E592" s="34" t="s">
        <v>48</v>
      </c>
      <c r="F592" s="34"/>
      <c r="G592" s="41"/>
      <c r="H592" s="40"/>
      <c r="I592" s="40"/>
      <c r="J592" s="42" t="s">
        <v>1740</v>
      </c>
      <c r="K592" s="40"/>
      <c r="L592" s="34" t="s">
        <v>1741</v>
      </c>
      <c r="M592" s="40"/>
      <c r="N592" s="41"/>
      <c r="O592" s="40"/>
      <c r="P592" s="40"/>
      <c r="Q592" s="46" t="s">
        <v>1740</v>
      </c>
      <c r="R592" s="40"/>
      <c r="S592" s="34" t="s">
        <v>1741</v>
      </c>
      <c r="T592" s="43">
        <v>299</v>
      </c>
      <c r="U592" s="44">
        <v>44470</v>
      </c>
      <c r="V592" s="44">
        <v>44471</v>
      </c>
      <c r="W592" s="45">
        <v>0</v>
      </c>
    </row>
    <row r="593" spans="1:23" ht="45">
      <c r="A593" s="52">
        <v>0</v>
      </c>
      <c r="B593" s="40">
        <v>80204250585</v>
      </c>
      <c r="C593" s="34" t="s">
        <v>83</v>
      </c>
      <c r="D593" s="34" t="s">
        <v>1891</v>
      </c>
      <c r="E593" s="34" t="s">
        <v>48</v>
      </c>
      <c r="F593" s="34"/>
      <c r="G593" s="41"/>
      <c r="H593" s="40"/>
      <c r="I593" s="40"/>
      <c r="J593" s="42" t="s">
        <v>1892</v>
      </c>
      <c r="K593" s="40"/>
      <c r="L593" s="34" t="s">
        <v>1893</v>
      </c>
      <c r="M593" s="40"/>
      <c r="N593" s="41"/>
      <c r="O593" s="40"/>
      <c r="P593" s="40"/>
      <c r="Q593" s="42" t="s">
        <v>1892</v>
      </c>
      <c r="R593" s="40"/>
      <c r="S593" s="34" t="s">
        <v>1893</v>
      </c>
      <c r="T593" s="45">
        <v>7000</v>
      </c>
      <c r="U593" s="47">
        <v>44509</v>
      </c>
      <c r="V593" s="47">
        <v>44742</v>
      </c>
      <c r="W593" s="45">
        <v>5000</v>
      </c>
    </row>
    <row r="594" spans="1:23" ht="45">
      <c r="A594" s="52">
        <v>0</v>
      </c>
      <c r="B594" s="40">
        <v>80204250585</v>
      </c>
      <c r="C594" s="34" t="s">
        <v>83</v>
      </c>
      <c r="D594" s="34" t="s">
        <v>1891</v>
      </c>
      <c r="E594" s="34" t="s">
        <v>48</v>
      </c>
      <c r="F594" s="34"/>
      <c r="G594" s="41"/>
      <c r="H594" s="40"/>
      <c r="I594" s="40"/>
      <c r="J594" s="42" t="s">
        <v>1892</v>
      </c>
      <c r="K594" s="40"/>
      <c r="L594" s="34" t="s">
        <v>1893</v>
      </c>
      <c r="M594" s="40"/>
      <c r="N594" s="41"/>
      <c r="O594" s="40"/>
      <c r="P594" s="40"/>
      <c r="Q594" s="42" t="s">
        <v>1892</v>
      </c>
      <c r="R594" s="40"/>
      <c r="S594" s="34" t="s">
        <v>1893</v>
      </c>
      <c r="T594" s="45">
        <v>7000</v>
      </c>
      <c r="U594" s="47">
        <v>44509</v>
      </c>
      <c r="V594" s="47">
        <v>44742</v>
      </c>
      <c r="W594" s="45">
        <v>5000</v>
      </c>
    </row>
    <row r="595" spans="1:23" ht="60">
      <c r="A595" s="52">
        <v>0</v>
      </c>
      <c r="B595" s="40">
        <v>80204250585</v>
      </c>
      <c r="C595" s="34" t="s">
        <v>83</v>
      </c>
      <c r="D595" s="34" t="s">
        <v>1894</v>
      </c>
      <c r="E595" s="34" t="s">
        <v>48</v>
      </c>
      <c r="F595" s="34"/>
      <c r="G595" s="41"/>
      <c r="H595" s="40"/>
      <c r="I595" s="40"/>
      <c r="J595" s="42" t="s">
        <v>1821</v>
      </c>
      <c r="K595" s="40"/>
      <c r="L595" s="34" t="s">
        <v>1822</v>
      </c>
      <c r="M595" s="40"/>
      <c r="N595" s="41"/>
      <c r="O595" s="40"/>
      <c r="P595" s="40"/>
      <c r="Q595" s="46" t="s">
        <v>1821</v>
      </c>
      <c r="R595" s="40"/>
      <c r="S595" s="34" t="s">
        <v>1822</v>
      </c>
      <c r="T595" s="45">
        <v>900</v>
      </c>
      <c r="U595" s="47">
        <v>44530</v>
      </c>
      <c r="V595" s="47">
        <v>44530</v>
      </c>
      <c r="W595" s="45">
        <v>900</v>
      </c>
    </row>
    <row r="596" spans="1:23" ht="72">
      <c r="A596" s="52">
        <v>0</v>
      </c>
      <c r="B596" s="40">
        <v>80204250585</v>
      </c>
      <c r="C596" s="34" t="s">
        <v>83</v>
      </c>
      <c r="D596" s="57" t="s">
        <v>1895</v>
      </c>
      <c r="E596" s="34" t="s">
        <v>48</v>
      </c>
      <c r="F596" s="34"/>
      <c r="G596" s="41"/>
      <c r="H596" s="40"/>
      <c r="I596" s="40"/>
      <c r="J596" s="42" t="s">
        <v>1774</v>
      </c>
      <c r="K596" s="40"/>
      <c r="L596" s="34" t="s">
        <v>1775</v>
      </c>
      <c r="M596" s="40"/>
      <c r="N596" s="41"/>
      <c r="O596" s="40"/>
      <c r="P596" s="40"/>
      <c r="Q596" s="46" t="s">
        <v>1774</v>
      </c>
      <c r="R596" s="40"/>
      <c r="S596" s="34" t="s">
        <v>1775</v>
      </c>
      <c r="T596" s="45">
        <v>220</v>
      </c>
      <c r="U596" s="47">
        <v>44530</v>
      </c>
      <c r="V596" s="47">
        <v>44530</v>
      </c>
      <c r="W596" s="45">
        <v>190</v>
      </c>
    </row>
    <row r="597" spans="1:23" ht="57.75">
      <c r="A597" s="52">
        <v>0</v>
      </c>
      <c r="B597" s="40">
        <v>80204250585</v>
      </c>
      <c r="C597" s="34" t="s">
        <v>83</v>
      </c>
      <c r="D597" s="57" t="s">
        <v>1896</v>
      </c>
      <c r="E597" s="34" t="s">
        <v>48</v>
      </c>
      <c r="F597" s="34"/>
      <c r="G597" s="41"/>
      <c r="H597" s="40"/>
      <c r="I597" s="40"/>
      <c r="J597" s="42" t="s">
        <v>1774</v>
      </c>
      <c r="K597" s="40"/>
      <c r="L597" s="34" t="s">
        <v>1775</v>
      </c>
      <c r="M597" s="40"/>
      <c r="N597" s="41"/>
      <c r="O597" s="40"/>
      <c r="P597" s="40"/>
      <c r="Q597" s="46" t="s">
        <v>1774</v>
      </c>
      <c r="R597" s="40"/>
      <c r="S597" s="34" t="s">
        <v>1775</v>
      </c>
      <c r="T597" s="45">
        <v>290</v>
      </c>
      <c r="U597" s="47">
        <v>44533</v>
      </c>
      <c r="V597" s="47">
        <v>44533</v>
      </c>
      <c r="W597" s="45">
        <v>250</v>
      </c>
    </row>
    <row r="598" spans="1:23" ht="90">
      <c r="A598" s="52">
        <v>0</v>
      </c>
      <c r="B598" s="40">
        <v>80204250585</v>
      </c>
      <c r="C598" s="34" t="s">
        <v>83</v>
      </c>
      <c r="D598" s="34" t="s">
        <v>1897</v>
      </c>
      <c r="E598" s="34" t="s">
        <v>48</v>
      </c>
      <c r="F598" s="34"/>
      <c r="G598" s="41"/>
      <c r="H598" s="40"/>
      <c r="I598" s="40"/>
      <c r="J598" s="42" t="s">
        <v>1853</v>
      </c>
      <c r="K598" s="40"/>
      <c r="L598" s="34" t="s">
        <v>1854</v>
      </c>
      <c r="M598" s="40"/>
      <c r="N598" s="41"/>
      <c r="O598" s="40"/>
      <c r="P598" s="40"/>
      <c r="Q598" s="42" t="s">
        <v>1853</v>
      </c>
      <c r="R598" s="40"/>
      <c r="S598" s="34" t="s">
        <v>1854</v>
      </c>
      <c r="T598" s="45">
        <v>1548</v>
      </c>
      <c r="U598" s="47">
        <v>44547</v>
      </c>
      <c r="V598" s="47">
        <v>44596</v>
      </c>
      <c r="W598" s="45">
        <v>1398</v>
      </c>
    </row>
    <row r="599" spans="1:23" ht="105">
      <c r="A599" s="52">
        <v>9046036110</v>
      </c>
      <c r="B599" s="40">
        <v>80204250585</v>
      </c>
      <c r="C599" s="34" t="s">
        <v>83</v>
      </c>
      <c r="D599" s="34" t="s">
        <v>1898</v>
      </c>
      <c r="E599" s="34" t="s">
        <v>48</v>
      </c>
      <c r="F599" s="34"/>
      <c r="G599" s="41"/>
      <c r="H599" s="40"/>
      <c r="I599" s="40"/>
      <c r="J599" s="42" t="s">
        <v>788</v>
      </c>
      <c r="K599" s="40"/>
      <c r="L599" s="34" t="s">
        <v>1810</v>
      </c>
      <c r="M599" s="40"/>
      <c r="N599" s="41"/>
      <c r="O599" s="40"/>
      <c r="P599" s="40"/>
      <c r="Q599" s="46" t="s">
        <v>788</v>
      </c>
      <c r="R599" s="40"/>
      <c r="S599" s="34" t="s">
        <v>1810</v>
      </c>
      <c r="T599" s="45">
        <v>40000</v>
      </c>
      <c r="U599" s="47">
        <v>44593</v>
      </c>
      <c r="V599" s="47">
        <v>44773</v>
      </c>
      <c r="W599" s="45">
        <v>8000</v>
      </c>
    </row>
    <row r="600" spans="1:23" ht="45">
      <c r="A600" s="52">
        <v>0</v>
      </c>
      <c r="B600" s="40">
        <v>80204250585</v>
      </c>
      <c r="C600" s="34" t="s">
        <v>83</v>
      </c>
      <c r="D600" s="34" t="s">
        <v>1899</v>
      </c>
      <c r="E600" s="34" t="s">
        <v>48</v>
      </c>
      <c r="F600" s="34"/>
      <c r="G600" s="41"/>
      <c r="H600" s="40"/>
      <c r="I600" s="40"/>
      <c r="J600" s="42" t="s">
        <v>1657</v>
      </c>
      <c r="K600" s="40"/>
      <c r="L600" s="34" t="s">
        <v>1644</v>
      </c>
      <c r="M600" s="40"/>
      <c r="N600" s="41"/>
      <c r="O600" s="40"/>
      <c r="P600" s="40"/>
      <c r="Q600" s="42" t="s">
        <v>1657</v>
      </c>
      <c r="R600" s="40"/>
      <c r="S600" s="34" t="s">
        <v>1644</v>
      </c>
      <c r="T600" s="45">
        <v>120.78</v>
      </c>
      <c r="U600" s="47">
        <v>44531</v>
      </c>
      <c r="V600" s="47">
        <v>44561</v>
      </c>
      <c r="W600" s="45">
        <v>0</v>
      </c>
    </row>
    <row r="601" spans="1:23" ht="90">
      <c r="A601" s="52" t="s">
        <v>1900</v>
      </c>
      <c r="B601" s="40">
        <v>80204250585</v>
      </c>
      <c r="C601" s="34" t="s">
        <v>83</v>
      </c>
      <c r="D601" s="34" t="s">
        <v>1901</v>
      </c>
      <c r="E601" s="34" t="s">
        <v>48</v>
      </c>
      <c r="F601" s="34"/>
      <c r="G601" s="41"/>
      <c r="H601" s="40"/>
      <c r="I601" s="40"/>
      <c r="J601" s="42" t="s">
        <v>1853</v>
      </c>
      <c r="K601" s="40"/>
      <c r="L601" s="34" t="s">
        <v>1854</v>
      </c>
      <c r="M601" s="40"/>
      <c r="N601" s="41"/>
      <c r="O601" s="40"/>
      <c r="P601" s="40"/>
      <c r="Q601" s="42" t="s">
        <v>1853</v>
      </c>
      <c r="R601" s="40"/>
      <c r="S601" s="34" t="s">
        <v>1854</v>
      </c>
      <c r="T601" s="45">
        <v>4000</v>
      </c>
      <c r="U601" s="47">
        <v>44540</v>
      </c>
      <c r="V601" s="47">
        <v>44543</v>
      </c>
      <c r="W601" s="45">
        <v>4000</v>
      </c>
    </row>
    <row r="602" spans="1:23" ht="60">
      <c r="A602" s="52">
        <v>0</v>
      </c>
      <c r="B602" s="40">
        <v>80204250585</v>
      </c>
      <c r="C602" s="34" t="s">
        <v>83</v>
      </c>
      <c r="D602" s="34" t="s">
        <v>1902</v>
      </c>
      <c r="E602" s="34" t="s">
        <v>48</v>
      </c>
      <c r="F602" s="34"/>
      <c r="G602" s="41"/>
      <c r="H602" s="40"/>
      <c r="I602" s="40"/>
      <c r="J602" s="42" t="s">
        <v>1821</v>
      </c>
      <c r="K602" s="40"/>
      <c r="L602" s="34" t="s">
        <v>1822</v>
      </c>
      <c r="M602" s="40"/>
      <c r="N602" s="41"/>
      <c r="O602" s="40"/>
      <c r="P602" s="40"/>
      <c r="Q602" s="46" t="s">
        <v>1821</v>
      </c>
      <c r="R602" s="40"/>
      <c r="S602" s="34" t="s">
        <v>1822</v>
      </c>
      <c r="T602" s="45">
        <v>552</v>
      </c>
      <c r="U602" s="47">
        <v>44574</v>
      </c>
      <c r="V602" s="47">
        <v>44574</v>
      </c>
      <c r="W602" s="45">
        <v>552</v>
      </c>
    </row>
    <row r="603" spans="1:23" ht="60">
      <c r="A603" s="52">
        <v>0</v>
      </c>
      <c r="B603" s="40">
        <v>80204250585</v>
      </c>
      <c r="C603" s="34" t="s">
        <v>83</v>
      </c>
      <c r="D603" s="34" t="s">
        <v>1902</v>
      </c>
      <c r="E603" s="34" t="s">
        <v>48</v>
      </c>
      <c r="F603" s="34"/>
      <c r="G603" s="41"/>
      <c r="H603" s="40"/>
      <c r="I603" s="40"/>
      <c r="J603" s="42" t="s">
        <v>1821</v>
      </c>
      <c r="K603" s="40"/>
      <c r="L603" s="34" t="s">
        <v>1822</v>
      </c>
      <c r="M603" s="40"/>
      <c r="N603" s="41"/>
      <c r="O603" s="40"/>
      <c r="P603" s="40"/>
      <c r="Q603" s="46" t="s">
        <v>1821</v>
      </c>
      <c r="R603" s="40"/>
      <c r="S603" s="34" t="s">
        <v>1822</v>
      </c>
      <c r="T603" s="45">
        <v>552</v>
      </c>
      <c r="U603" s="47">
        <v>44574</v>
      </c>
      <c r="V603" s="47">
        <v>44574</v>
      </c>
      <c r="W603" s="45">
        <v>552</v>
      </c>
    </row>
    <row r="604" spans="1:23" ht="60">
      <c r="A604" s="52">
        <v>0</v>
      </c>
      <c r="B604" s="40">
        <v>80204250585</v>
      </c>
      <c r="C604" s="34" t="s">
        <v>83</v>
      </c>
      <c r="D604" s="34" t="s">
        <v>1902</v>
      </c>
      <c r="E604" s="34" t="s">
        <v>48</v>
      </c>
      <c r="F604" s="34"/>
      <c r="G604" s="41"/>
      <c r="H604" s="40"/>
      <c r="I604" s="40"/>
      <c r="J604" s="42" t="s">
        <v>1821</v>
      </c>
      <c r="K604" s="40"/>
      <c r="L604" s="34" t="s">
        <v>1822</v>
      </c>
      <c r="M604" s="40"/>
      <c r="N604" s="41"/>
      <c r="O604" s="40"/>
      <c r="P604" s="40"/>
      <c r="Q604" s="46" t="s">
        <v>1821</v>
      </c>
      <c r="R604" s="40"/>
      <c r="S604" s="34" t="s">
        <v>1822</v>
      </c>
      <c r="T604" s="45">
        <v>552</v>
      </c>
      <c r="U604" s="47">
        <v>44574</v>
      </c>
      <c r="V604" s="47">
        <v>44574</v>
      </c>
      <c r="W604" s="45">
        <v>552</v>
      </c>
    </row>
    <row r="605" spans="1:23" ht="60">
      <c r="A605" s="52">
        <v>0</v>
      </c>
      <c r="B605" s="40">
        <v>80204250585</v>
      </c>
      <c r="C605" s="34" t="s">
        <v>83</v>
      </c>
      <c r="D605" s="34" t="s">
        <v>1902</v>
      </c>
      <c r="E605" s="34" t="s">
        <v>48</v>
      </c>
      <c r="F605" s="34"/>
      <c r="G605" s="41"/>
      <c r="H605" s="40"/>
      <c r="I605" s="40"/>
      <c r="J605" s="42" t="s">
        <v>1821</v>
      </c>
      <c r="K605" s="40"/>
      <c r="L605" s="34" t="s">
        <v>1822</v>
      </c>
      <c r="M605" s="40"/>
      <c r="N605" s="41"/>
      <c r="O605" s="40"/>
      <c r="P605" s="40"/>
      <c r="Q605" s="46" t="s">
        <v>1821</v>
      </c>
      <c r="R605" s="40"/>
      <c r="S605" s="34" t="s">
        <v>1822</v>
      </c>
      <c r="T605" s="45">
        <v>552</v>
      </c>
      <c r="U605" s="47">
        <v>44574</v>
      </c>
      <c r="V605" s="47">
        <v>44574</v>
      </c>
      <c r="W605" s="45">
        <v>552</v>
      </c>
    </row>
    <row r="606" spans="1:23" ht="75">
      <c r="A606" s="52">
        <v>0</v>
      </c>
      <c r="B606" s="40">
        <v>80204250585</v>
      </c>
      <c r="C606" s="34" t="s">
        <v>83</v>
      </c>
      <c r="D606" s="34" t="s">
        <v>1903</v>
      </c>
      <c r="E606" s="34" t="s">
        <v>48</v>
      </c>
      <c r="F606" s="34"/>
      <c r="G606" s="41"/>
      <c r="H606" s="40"/>
      <c r="I606" s="40"/>
      <c r="J606" s="42" t="s">
        <v>1821</v>
      </c>
      <c r="K606" s="40"/>
      <c r="L606" s="34" t="s">
        <v>1822</v>
      </c>
      <c r="M606" s="40"/>
      <c r="N606" s="41"/>
      <c r="O606" s="40"/>
      <c r="P606" s="40"/>
      <c r="Q606" s="46" t="s">
        <v>1821</v>
      </c>
      <c r="R606" s="40"/>
      <c r="S606" s="34" t="s">
        <v>1822</v>
      </c>
      <c r="T606" s="45">
        <v>640</v>
      </c>
      <c r="U606" s="47">
        <v>44580</v>
      </c>
      <c r="V606" s="47">
        <v>44580</v>
      </c>
      <c r="W606" s="45">
        <v>640</v>
      </c>
    </row>
    <row r="607" spans="1:23" ht="75">
      <c r="A607" s="52">
        <v>0</v>
      </c>
      <c r="B607" s="40">
        <v>80204250585</v>
      </c>
      <c r="C607" s="34" t="s">
        <v>83</v>
      </c>
      <c r="D607" s="34" t="s">
        <v>1903</v>
      </c>
      <c r="E607" s="34" t="s">
        <v>48</v>
      </c>
      <c r="F607" s="34"/>
      <c r="G607" s="41"/>
      <c r="H607" s="40"/>
      <c r="I607" s="40"/>
      <c r="J607" s="42" t="s">
        <v>1821</v>
      </c>
      <c r="K607" s="40"/>
      <c r="L607" s="34" t="s">
        <v>1822</v>
      </c>
      <c r="M607" s="40"/>
      <c r="N607" s="41"/>
      <c r="O607" s="40"/>
      <c r="P607" s="40"/>
      <c r="Q607" s="46" t="s">
        <v>1821</v>
      </c>
      <c r="R607" s="40"/>
      <c r="S607" s="34" t="s">
        <v>1822</v>
      </c>
      <c r="T607" s="45">
        <v>640</v>
      </c>
      <c r="U607" s="47">
        <v>44580</v>
      </c>
      <c r="V607" s="47">
        <v>44580</v>
      </c>
      <c r="W607" s="45">
        <v>640</v>
      </c>
    </row>
    <row r="608" spans="1:23" ht="91.5" customHeight="1">
      <c r="A608" s="52">
        <v>0</v>
      </c>
      <c r="B608" s="40">
        <v>80204250585</v>
      </c>
      <c r="C608" s="34" t="s">
        <v>83</v>
      </c>
      <c r="D608" s="70" t="s">
        <v>1904</v>
      </c>
      <c r="E608" s="34" t="s">
        <v>48</v>
      </c>
      <c r="F608" s="34"/>
      <c r="G608" s="41"/>
      <c r="H608" s="40"/>
      <c r="I608" s="40"/>
      <c r="J608" s="42" t="s">
        <v>1821</v>
      </c>
      <c r="K608" s="40"/>
      <c r="L608" s="34" t="s">
        <v>1822</v>
      </c>
      <c r="M608" s="40"/>
      <c r="N608" s="41"/>
      <c r="O608" s="40"/>
      <c r="P608" s="40"/>
      <c r="Q608" s="46" t="s">
        <v>1821</v>
      </c>
      <c r="R608" s="40"/>
      <c r="S608" s="34" t="s">
        <v>1822</v>
      </c>
      <c r="T608" s="45">
        <v>552</v>
      </c>
      <c r="U608" s="47">
        <v>44593</v>
      </c>
      <c r="V608" s="47">
        <v>44593</v>
      </c>
      <c r="W608" s="45">
        <v>552</v>
      </c>
    </row>
    <row r="609" spans="1:23" ht="75">
      <c r="A609" s="52">
        <v>0</v>
      </c>
      <c r="B609" s="40">
        <v>80204250585</v>
      </c>
      <c r="C609" s="34" t="s">
        <v>83</v>
      </c>
      <c r="D609" s="70" t="s">
        <v>1904</v>
      </c>
      <c r="E609" s="34" t="s">
        <v>48</v>
      </c>
      <c r="F609" s="34"/>
      <c r="G609" s="41"/>
      <c r="H609" s="40"/>
      <c r="I609" s="40"/>
      <c r="J609" s="42" t="s">
        <v>1821</v>
      </c>
      <c r="K609" s="40"/>
      <c r="L609" s="34" t="s">
        <v>1822</v>
      </c>
      <c r="M609" s="40"/>
      <c r="N609" s="41"/>
      <c r="O609" s="40"/>
      <c r="P609" s="40"/>
      <c r="Q609" s="46" t="s">
        <v>1821</v>
      </c>
      <c r="R609" s="40"/>
      <c r="S609" s="34" t="s">
        <v>1822</v>
      </c>
      <c r="T609" s="45">
        <v>552</v>
      </c>
      <c r="U609" s="47">
        <v>44593</v>
      </c>
      <c r="V609" s="47">
        <v>44593</v>
      </c>
      <c r="W609" s="45">
        <v>552</v>
      </c>
    </row>
    <row r="610" spans="1:23" ht="75">
      <c r="A610" s="52">
        <v>0</v>
      </c>
      <c r="B610" s="40">
        <v>80204250585</v>
      </c>
      <c r="C610" s="34" t="s">
        <v>83</v>
      </c>
      <c r="D610" s="70" t="s">
        <v>1904</v>
      </c>
      <c r="E610" s="34" t="s">
        <v>48</v>
      </c>
      <c r="F610" s="34"/>
      <c r="G610" s="41"/>
      <c r="H610" s="40"/>
      <c r="I610" s="40"/>
      <c r="J610" s="42" t="s">
        <v>1821</v>
      </c>
      <c r="K610" s="40"/>
      <c r="L610" s="34" t="s">
        <v>1822</v>
      </c>
      <c r="M610" s="40"/>
      <c r="N610" s="41"/>
      <c r="O610" s="40"/>
      <c r="P610" s="40"/>
      <c r="Q610" s="46" t="s">
        <v>1821</v>
      </c>
      <c r="R610" s="40"/>
      <c r="S610" s="34" t="s">
        <v>1822</v>
      </c>
      <c r="T610" s="45">
        <v>552</v>
      </c>
      <c r="U610" s="47">
        <v>44593</v>
      </c>
      <c r="V610" s="47">
        <v>44593</v>
      </c>
      <c r="W610" s="45">
        <v>552</v>
      </c>
    </row>
    <row r="611" spans="1:23" ht="75">
      <c r="A611" s="52">
        <v>0</v>
      </c>
      <c r="B611" s="40">
        <v>80204250585</v>
      </c>
      <c r="C611" s="34" t="s">
        <v>83</v>
      </c>
      <c r="D611" s="70" t="s">
        <v>1904</v>
      </c>
      <c r="E611" s="34" t="s">
        <v>48</v>
      </c>
      <c r="F611" s="34"/>
      <c r="G611" s="41"/>
      <c r="H611" s="40"/>
      <c r="I611" s="40"/>
      <c r="J611" s="42" t="s">
        <v>1821</v>
      </c>
      <c r="K611" s="40"/>
      <c r="L611" s="34" t="s">
        <v>1822</v>
      </c>
      <c r="M611" s="40"/>
      <c r="N611" s="41"/>
      <c r="O611" s="40"/>
      <c r="P611" s="40"/>
      <c r="Q611" s="46" t="s">
        <v>1821</v>
      </c>
      <c r="R611" s="40"/>
      <c r="S611" s="34" t="s">
        <v>1822</v>
      </c>
      <c r="T611" s="45">
        <v>500</v>
      </c>
      <c r="U611" s="47">
        <v>44593</v>
      </c>
      <c r="V611" s="47">
        <v>44593</v>
      </c>
      <c r="W611" s="45">
        <v>500</v>
      </c>
    </row>
    <row r="612" spans="1:23" ht="135">
      <c r="A612" s="52">
        <v>0</v>
      </c>
      <c r="B612" s="40">
        <v>80204250585</v>
      </c>
      <c r="C612" s="34" t="s">
        <v>83</v>
      </c>
      <c r="D612" s="70" t="s">
        <v>1905</v>
      </c>
      <c r="E612" s="34" t="s">
        <v>48</v>
      </c>
      <c r="F612" s="34"/>
      <c r="G612" s="41"/>
      <c r="H612" s="40"/>
      <c r="I612" s="40"/>
      <c r="J612" s="42" t="s">
        <v>1821</v>
      </c>
      <c r="K612" s="40"/>
      <c r="L612" s="34" t="s">
        <v>1822</v>
      </c>
      <c r="M612" s="40"/>
      <c r="N612" s="41"/>
      <c r="O612" s="40"/>
      <c r="P612" s="40"/>
      <c r="Q612" s="46" t="s">
        <v>1821</v>
      </c>
      <c r="R612" s="40"/>
      <c r="S612" s="34" t="s">
        <v>1822</v>
      </c>
      <c r="T612" s="45">
        <v>685</v>
      </c>
      <c r="U612" s="47">
        <v>44593</v>
      </c>
      <c r="V612" s="47">
        <v>44593</v>
      </c>
      <c r="W612" s="45">
        <v>685</v>
      </c>
    </row>
    <row r="613" spans="1:23" ht="75">
      <c r="A613" s="52">
        <v>0</v>
      </c>
      <c r="B613" s="40">
        <v>80204250585</v>
      </c>
      <c r="C613" s="34" t="s">
        <v>83</v>
      </c>
      <c r="D613" s="70" t="s">
        <v>1904</v>
      </c>
      <c r="E613" s="34" t="s">
        <v>48</v>
      </c>
      <c r="F613" s="34"/>
      <c r="G613" s="41"/>
      <c r="H613" s="40"/>
      <c r="I613" s="40"/>
      <c r="J613" s="42" t="s">
        <v>1821</v>
      </c>
      <c r="K613" s="40"/>
      <c r="L613" s="34" t="s">
        <v>1822</v>
      </c>
      <c r="M613" s="40"/>
      <c r="N613" s="41"/>
      <c r="O613" s="40"/>
      <c r="P613" s="40"/>
      <c r="Q613" s="46" t="s">
        <v>1821</v>
      </c>
      <c r="R613" s="40"/>
      <c r="S613" s="34" t="s">
        <v>1822</v>
      </c>
      <c r="T613" s="45">
        <v>535</v>
      </c>
      <c r="U613" s="47">
        <v>44593</v>
      </c>
      <c r="V613" s="47">
        <v>44593</v>
      </c>
      <c r="W613" s="45">
        <v>535</v>
      </c>
    </row>
    <row r="614" spans="1:23" ht="135">
      <c r="A614" s="52">
        <v>0</v>
      </c>
      <c r="B614" s="40">
        <v>80204250585</v>
      </c>
      <c r="C614" s="34" t="s">
        <v>83</v>
      </c>
      <c r="D614" s="70" t="s">
        <v>1905</v>
      </c>
      <c r="E614" s="34" t="s">
        <v>48</v>
      </c>
      <c r="F614" s="34"/>
      <c r="G614" s="41"/>
      <c r="H614" s="40"/>
      <c r="I614" s="40"/>
      <c r="J614" s="42" t="s">
        <v>1821</v>
      </c>
      <c r="K614" s="40"/>
      <c r="L614" s="34" t="s">
        <v>1822</v>
      </c>
      <c r="M614" s="40"/>
      <c r="N614" s="41"/>
      <c r="O614" s="40"/>
      <c r="P614" s="40"/>
      <c r="Q614" s="46" t="s">
        <v>1821</v>
      </c>
      <c r="R614" s="40"/>
      <c r="S614" s="34" t="s">
        <v>1822</v>
      </c>
      <c r="T614" s="45">
        <v>650</v>
      </c>
      <c r="U614" s="47">
        <v>44593</v>
      </c>
      <c r="V614" s="47">
        <v>44593</v>
      </c>
      <c r="W614" s="45">
        <v>650</v>
      </c>
    </row>
    <row r="615" spans="1:23" ht="60">
      <c r="A615" s="52">
        <v>0</v>
      </c>
      <c r="B615" s="40">
        <v>80204250585</v>
      </c>
      <c r="C615" s="34" t="s">
        <v>83</v>
      </c>
      <c r="D615" s="70" t="s">
        <v>1906</v>
      </c>
      <c r="E615" s="34" t="s">
        <v>48</v>
      </c>
      <c r="F615" s="34"/>
      <c r="G615" s="41"/>
      <c r="H615" s="40"/>
      <c r="I615" s="40"/>
      <c r="J615" s="42" t="s">
        <v>1907</v>
      </c>
      <c r="K615" s="40"/>
      <c r="L615" s="34" t="s">
        <v>1908</v>
      </c>
      <c r="M615" s="40"/>
      <c r="N615" s="41"/>
      <c r="O615" s="40"/>
      <c r="P615" s="40"/>
      <c r="Q615" s="42" t="s">
        <v>1907</v>
      </c>
      <c r="R615" s="40"/>
      <c r="S615" s="34" t="s">
        <v>1908</v>
      </c>
      <c r="T615" s="45">
        <v>4516</v>
      </c>
      <c r="U615" s="47">
        <v>44593</v>
      </c>
      <c r="V615" s="47">
        <v>44957</v>
      </c>
      <c r="W615" s="45">
        <v>4516</v>
      </c>
    </row>
    <row r="616" spans="1:23" ht="75">
      <c r="A616" s="52">
        <v>0</v>
      </c>
      <c r="B616" s="40">
        <v>80204250585</v>
      </c>
      <c r="C616" s="34" t="s">
        <v>83</v>
      </c>
      <c r="D616" s="70" t="s">
        <v>1909</v>
      </c>
      <c r="E616" s="34" t="s">
        <v>48</v>
      </c>
      <c r="F616" s="34"/>
      <c r="G616" s="41"/>
      <c r="H616" s="40"/>
      <c r="I616" s="40"/>
      <c r="J616" s="42" t="s">
        <v>1910</v>
      </c>
      <c r="K616" s="40"/>
      <c r="L616" s="34" t="s">
        <v>1911</v>
      </c>
      <c r="M616" s="40"/>
      <c r="N616" s="41"/>
      <c r="O616" s="40"/>
      <c r="P616" s="40"/>
      <c r="Q616" s="42" t="s">
        <v>1910</v>
      </c>
      <c r="R616" s="40"/>
      <c r="S616" s="34" t="s">
        <v>1911</v>
      </c>
      <c r="T616" s="45">
        <v>340</v>
      </c>
      <c r="U616" s="47">
        <v>44610</v>
      </c>
      <c r="V616" s="47">
        <v>44610</v>
      </c>
      <c r="W616" s="45">
        <v>340</v>
      </c>
    </row>
    <row r="617" spans="1:23" ht="75">
      <c r="A617" s="52">
        <v>0</v>
      </c>
      <c r="B617" s="40">
        <v>80204250585</v>
      </c>
      <c r="C617" s="34" t="s">
        <v>83</v>
      </c>
      <c r="D617" s="70" t="s">
        <v>1909</v>
      </c>
      <c r="E617" s="34" t="s">
        <v>48</v>
      </c>
      <c r="F617" s="34"/>
      <c r="G617" s="41"/>
      <c r="H617" s="40"/>
      <c r="I617" s="40"/>
      <c r="J617" s="42" t="s">
        <v>1910</v>
      </c>
      <c r="K617" s="40"/>
      <c r="L617" s="34" t="s">
        <v>1911</v>
      </c>
      <c r="M617" s="40"/>
      <c r="N617" s="41"/>
      <c r="O617" s="40"/>
      <c r="P617" s="40"/>
      <c r="Q617" s="42" t="s">
        <v>1910</v>
      </c>
      <c r="R617" s="40"/>
      <c r="S617" s="34" t="s">
        <v>1911</v>
      </c>
      <c r="T617" s="45">
        <v>340</v>
      </c>
      <c r="U617" s="47">
        <v>44610</v>
      </c>
      <c r="V617" s="47">
        <v>44610</v>
      </c>
      <c r="W617" s="45">
        <v>340</v>
      </c>
    </row>
    <row r="618" spans="1:23" ht="105">
      <c r="A618" s="52">
        <v>0</v>
      </c>
      <c r="B618" s="40">
        <v>80204250585</v>
      </c>
      <c r="C618" s="34" t="s">
        <v>83</v>
      </c>
      <c r="D618" s="34" t="s">
        <v>1912</v>
      </c>
      <c r="E618" s="34" t="s">
        <v>48</v>
      </c>
      <c r="F618" s="34"/>
      <c r="G618" s="41"/>
      <c r="H618" s="40"/>
      <c r="I618" s="40"/>
      <c r="J618" s="42" t="s">
        <v>1821</v>
      </c>
      <c r="K618" s="40"/>
      <c r="L618" s="34" t="s">
        <v>1822</v>
      </c>
      <c r="M618" s="40"/>
      <c r="N618" s="41"/>
      <c r="O618" s="40"/>
      <c r="P618" s="40"/>
      <c r="Q618" s="46" t="s">
        <v>1821</v>
      </c>
      <c r="R618" s="40"/>
      <c r="S618" s="34" t="s">
        <v>1822</v>
      </c>
      <c r="T618" s="45">
        <v>1400</v>
      </c>
      <c r="U618" s="47">
        <v>44602</v>
      </c>
      <c r="V618" s="47">
        <v>44603</v>
      </c>
      <c r="W618" s="45">
        <v>1400</v>
      </c>
    </row>
    <row r="619" spans="1:23" ht="75">
      <c r="A619" s="52">
        <v>0</v>
      </c>
      <c r="B619" s="40">
        <v>80204250585</v>
      </c>
      <c r="C619" s="34" t="s">
        <v>83</v>
      </c>
      <c r="D619" s="70" t="s">
        <v>1904</v>
      </c>
      <c r="E619" s="34" t="s">
        <v>48</v>
      </c>
      <c r="F619" s="34"/>
      <c r="G619" s="41"/>
      <c r="H619" s="40"/>
      <c r="I619" s="40"/>
      <c r="J619" s="42" t="s">
        <v>1821</v>
      </c>
      <c r="K619" s="40"/>
      <c r="L619" s="34" t="s">
        <v>1822</v>
      </c>
      <c r="M619" s="40"/>
      <c r="N619" s="41"/>
      <c r="O619" s="40"/>
      <c r="P619" s="40"/>
      <c r="Q619" s="46" t="s">
        <v>1821</v>
      </c>
      <c r="R619" s="40"/>
      <c r="S619" s="34" t="s">
        <v>1822</v>
      </c>
      <c r="T619" s="45">
        <v>517.5</v>
      </c>
      <c r="U619" s="47">
        <v>44593</v>
      </c>
      <c r="V619" s="47">
        <v>44593</v>
      </c>
      <c r="W619" s="45">
        <v>517.5</v>
      </c>
    </row>
    <row r="620" spans="1:23" ht="60">
      <c r="A620" s="52">
        <v>0</v>
      </c>
      <c r="B620" s="40">
        <v>80204250585</v>
      </c>
      <c r="C620" s="34" t="s">
        <v>83</v>
      </c>
      <c r="D620" s="34" t="s">
        <v>1913</v>
      </c>
      <c r="E620" s="34" t="s">
        <v>48</v>
      </c>
      <c r="F620" s="34"/>
      <c r="G620" s="41"/>
      <c r="H620" s="40"/>
      <c r="I620" s="40"/>
      <c r="J620" s="58" t="s">
        <v>1914</v>
      </c>
      <c r="K620" s="40"/>
      <c r="L620" s="34" t="s">
        <v>1915</v>
      </c>
      <c r="M620" s="40"/>
      <c r="N620" s="41"/>
      <c r="O620" s="40"/>
      <c r="P620" s="40"/>
      <c r="Q620" s="58" t="s">
        <v>1914</v>
      </c>
      <c r="R620" s="40"/>
      <c r="S620" s="34" t="s">
        <v>1915</v>
      </c>
      <c r="T620" s="45">
        <v>531</v>
      </c>
      <c r="U620" s="132">
        <v>44603</v>
      </c>
      <c r="V620" s="132">
        <v>44603</v>
      </c>
      <c r="W620" s="45">
        <v>531</v>
      </c>
    </row>
    <row r="621" spans="1:23" ht="60">
      <c r="A621" s="52">
        <v>0</v>
      </c>
      <c r="B621" s="40">
        <v>80204250585</v>
      </c>
      <c r="C621" s="34" t="s">
        <v>83</v>
      </c>
      <c r="D621" s="34" t="s">
        <v>1913</v>
      </c>
      <c r="E621" s="34" t="s">
        <v>48</v>
      </c>
      <c r="F621" s="34"/>
      <c r="G621" s="41"/>
      <c r="H621" s="40"/>
      <c r="I621" s="40"/>
      <c r="J621" s="58" t="s">
        <v>1914</v>
      </c>
      <c r="K621" s="40"/>
      <c r="L621" s="34" t="s">
        <v>1915</v>
      </c>
      <c r="M621" s="40"/>
      <c r="N621" s="41"/>
      <c r="O621" s="40"/>
      <c r="P621" s="40"/>
      <c r="Q621" s="58" t="s">
        <v>1914</v>
      </c>
      <c r="R621" s="40"/>
      <c r="S621" s="34" t="s">
        <v>1915</v>
      </c>
      <c r="T621" s="45">
        <v>531</v>
      </c>
      <c r="U621" s="132">
        <v>44603</v>
      </c>
      <c r="V621" s="132">
        <v>44603</v>
      </c>
      <c r="W621" s="45">
        <v>531</v>
      </c>
    </row>
    <row r="622" spans="1:23" ht="90">
      <c r="A622" s="52">
        <v>0</v>
      </c>
      <c r="B622" s="40">
        <v>80204250585</v>
      </c>
      <c r="C622" s="34" t="s">
        <v>83</v>
      </c>
      <c r="D622" s="34" t="s">
        <v>1916</v>
      </c>
      <c r="E622" s="34" t="s">
        <v>48</v>
      </c>
      <c r="F622" s="34"/>
      <c r="G622" s="41"/>
      <c r="H622" s="40"/>
      <c r="I622" s="40"/>
      <c r="J622" s="58"/>
      <c r="K622" s="40"/>
      <c r="L622" s="34" t="s">
        <v>1917</v>
      </c>
      <c r="M622" s="40"/>
      <c r="N622" s="41"/>
      <c r="O622" s="40"/>
      <c r="P622" s="40"/>
      <c r="Q622" s="58"/>
      <c r="R622" s="40"/>
      <c r="S622" s="34" t="s">
        <v>1917</v>
      </c>
      <c r="T622" s="45">
        <v>1350</v>
      </c>
      <c r="U622" s="132">
        <v>44608</v>
      </c>
      <c r="V622" s="132">
        <v>44610</v>
      </c>
      <c r="W622" s="45">
        <v>0</v>
      </c>
    </row>
    <row r="623" spans="1:23" ht="75">
      <c r="A623" s="52">
        <v>0</v>
      </c>
      <c r="B623" s="40">
        <v>80204250585</v>
      </c>
      <c r="C623" s="34" t="s">
        <v>83</v>
      </c>
      <c r="D623" s="70" t="s">
        <v>1918</v>
      </c>
      <c r="E623" s="34" t="s">
        <v>48</v>
      </c>
      <c r="F623" s="34"/>
      <c r="G623" s="41"/>
      <c r="H623" s="40"/>
      <c r="I623" s="40"/>
      <c r="J623" s="42" t="s">
        <v>1821</v>
      </c>
      <c r="K623" s="40"/>
      <c r="L623" s="34" t="s">
        <v>1822</v>
      </c>
      <c r="M623" s="40"/>
      <c r="N623" s="41"/>
      <c r="O623" s="40"/>
      <c r="P623" s="40"/>
      <c r="Q623" s="46" t="s">
        <v>1821</v>
      </c>
      <c r="R623" s="40"/>
      <c r="S623" s="34" t="s">
        <v>1822</v>
      </c>
      <c r="T623" s="45">
        <v>1500</v>
      </c>
      <c r="U623" s="47">
        <v>44600</v>
      </c>
      <c r="V623" s="47">
        <v>44601</v>
      </c>
      <c r="W623" s="45">
        <v>1500</v>
      </c>
    </row>
    <row r="624" spans="1:23" ht="75">
      <c r="A624" s="52">
        <v>0</v>
      </c>
      <c r="B624" s="40">
        <v>80204250585</v>
      </c>
      <c r="C624" s="34" t="s">
        <v>83</v>
      </c>
      <c r="D624" s="70" t="s">
        <v>1919</v>
      </c>
      <c r="E624" s="34" t="s">
        <v>48</v>
      </c>
      <c r="F624" s="34"/>
      <c r="G624" s="41"/>
      <c r="H624" s="40"/>
      <c r="I624" s="40"/>
      <c r="J624" s="42" t="s">
        <v>1821</v>
      </c>
      <c r="K624" s="40"/>
      <c r="L624" s="34" t="s">
        <v>1822</v>
      </c>
      <c r="M624" s="40"/>
      <c r="N624" s="41"/>
      <c r="O624" s="40"/>
      <c r="P624" s="40"/>
      <c r="Q624" s="46" t="s">
        <v>1821</v>
      </c>
      <c r="R624" s="40"/>
      <c r="S624" s="34" t="s">
        <v>1822</v>
      </c>
      <c r="T624" s="45">
        <v>900</v>
      </c>
      <c r="U624" s="47">
        <v>44621</v>
      </c>
      <c r="V624" s="47">
        <v>44621</v>
      </c>
      <c r="W624" s="45">
        <v>0</v>
      </c>
    </row>
    <row r="625" spans="1:23" ht="45">
      <c r="A625" s="52">
        <v>0</v>
      </c>
      <c r="B625" s="40">
        <v>80204250585</v>
      </c>
      <c r="C625" s="34" t="s">
        <v>83</v>
      </c>
      <c r="D625" s="70" t="s">
        <v>1920</v>
      </c>
      <c r="E625" s="34" t="s">
        <v>48</v>
      </c>
      <c r="F625" s="34"/>
      <c r="G625" s="41"/>
      <c r="H625" s="40"/>
      <c r="I625" s="40"/>
      <c r="J625" s="42" t="s">
        <v>1657</v>
      </c>
      <c r="K625" s="40"/>
      <c r="L625" s="34" t="s">
        <v>1644</v>
      </c>
      <c r="M625" s="40"/>
      <c r="N625" s="41"/>
      <c r="O625" s="40"/>
      <c r="P625" s="40"/>
      <c r="Q625" s="42" t="s">
        <v>1657</v>
      </c>
      <c r="R625" s="40"/>
      <c r="S625" s="34" t="s">
        <v>1644</v>
      </c>
      <c r="T625" s="45">
        <v>850</v>
      </c>
      <c r="U625" s="47">
        <v>44613</v>
      </c>
      <c r="V625" s="47">
        <v>44650</v>
      </c>
      <c r="W625" s="45">
        <v>850</v>
      </c>
    </row>
    <row r="626" spans="1:23" ht="60">
      <c r="A626" s="52">
        <v>0</v>
      </c>
      <c r="B626" s="40">
        <v>80204250585</v>
      </c>
      <c r="C626" s="34" t="s">
        <v>83</v>
      </c>
      <c r="D626" s="34" t="s">
        <v>1913</v>
      </c>
      <c r="E626" s="34" t="s">
        <v>48</v>
      </c>
      <c r="F626" s="34"/>
      <c r="G626" s="41"/>
      <c r="H626" s="40"/>
      <c r="I626" s="40"/>
      <c r="J626" s="58" t="s">
        <v>1914</v>
      </c>
      <c r="K626" s="40"/>
      <c r="L626" s="34" t="s">
        <v>1915</v>
      </c>
      <c r="M626" s="40"/>
      <c r="N626" s="41"/>
      <c r="O626" s="40"/>
      <c r="P626" s="40"/>
      <c r="Q626" s="58" t="s">
        <v>1914</v>
      </c>
      <c r="R626" s="40"/>
      <c r="S626" s="34" t="s">
        <v>1915</v>
      </c>
      <c r="T626" s="45">
        <v>475</v>
      </c>
      <c r="U626" s="132">
        <v>44603</v>
      </c>
      <c r="V626" s="132">
        <v>44603</v>
      </c>
      <c r="W626" s="45">
        <v>475</v>
      </c>
    </row>
    <row r="627" spans="1:23" ht="60">
      <c r="A627" s="52">
        <v>0</v>
      </c>
      <c r="B627" s="40">
        <v>80204250585</v>
      </c>
      <c r="C627" s="34" t="s">
        <v>83</v>
      </c>
      <c r="D627" s="34" t="s">
        <v>1913</v>
      </c>
      <c r="E627" s="34" t="s">
        <v>48</v>
      </c>
      <c r="F627" s="34"/>
      <c r="G627" s="41"/>
      <c r="H627" s="40"/>
      <c r="I627" s="40"/>
      <c r="J627" s="58" t="s">
        <v>1914</v>
      </c>
      <c r="K627" s="40"/>
      <c r="L627" s="34" t="s">
        <v>1915</v>
      </c>
      <c r="M627" s="40"/>
      <c r="N627" s="41"/>
      <c r="O627" s="40"/>
      <c r="P627" s="40"/>
      <c r="Q627" s="58" t="s">
        <v>1914</v>
      </c>
      <c r="R627" s="40"/>
      <c r="S627" s="34" t="s">
        <v>1915</v>
      </c>
      <c r="T627" s="45">
        <v>475</v>
      </c>
      <c r="U627" s="132">
        <v>44603</v>
      </c>
      <c r="V627" s="132">
        <v>44603</v>
      </c>
      <c r="W627" s="45">
        <v>475</v>
      </c>
    </row>
    <row r="628" spans="1:23" ht="60">
      <c r="A628" s="52">
        <v>0</v>
      </c>
      <c r="B628" s="40">
        <v>80204250585</v>
      </c>
      <c r="C628" s="34" t="s">
        <v>83</v>
      </c>
      <c r="D628" s="34" t="s">
        <v>1921</v>
      </c>
      <c r="E628" s="34" t="s">
        <v>48</v>
      </c>
      <c r="F628" s="34"/>
      <c r="G628" s="41"/>
      <c r="H628" s="40"/>
      <c r="I628" s="40"/>
      <c r="J628" s="58" t="s">
        <v>1914</v>
      </c>
      <c r="K628" s="40"/>
      <c r="L628" s="34" t="s">
        <v>1915</v>
      </c>
      <c r="M628" s="40"/>
      <c r="N628" s="41"/>
      <c r="O628" s="40"/>
      <c r="P628" s="40"/>
      <c r="Q628" s="58" t="s">
        <v>1914</v>
      </c>
      <c r="R628" s="40"/>
      <c r="S628" s="34" t="s">
        <v>1915</v>
      </c>
      <c r="T628" s="45">
        <v>711</v>
      </c>
      <c r="U628" s="132">
        <v>44609</v>
      </c>
      <c r="V628" s="132">
        <v>44609</v>
      </c>
      <c r="W628" s="45">
        <v>0</v>
      </c>
    </row>
    <row r="629" spans="1:23" ht="60">
      <c r="A629" s="52">
        <v>0</v>
      </c>
      <c r="B629" s="40">
        <v>80204250585</v>
      </c>
      <c r="C629" s="34" t="s">
        <v>83</v>
      </c>
      <c r="D629" s="34" t="s">
        <v>1921</v>
      </c>
      <c r="E629" s="34" t="s">
        <v>48</v>
      </c>
      <c r="F629" s="34"/>
      <c r="G629" s="41"/>
      <c r="H629" s="40"/>
      <c r="I629" s="40"/>
      <c r="J629" s="58" t="s">
        <v>1914</v>
      </c>
      <c r="K629" s="40"/>
      <c r="L629" s="34" t="s">
        <v>1915</v>
      </c>
      <c r="M629" s="40"/>
      <c r="N629" s="41"/>
      <c r="O629" s="40"/>
      <c r="P629" s="40"/>
      <c r="Q629" s="58" t="s">
        <v>1914</v>
      </c>
      <c r="R629" s="40"/>
      <c r="S629" s="34" t="s">
        <v>1915</v>
      </c>
      <c r="T629" s="45">
        <v>711</v>
      </c>
      <c r="U629" s="132">
        <v>44609</v>
      </c>
      <c r="V629" s="132">
        <v>44609</v>
      </c>
      <c r="W629" s="45">
        <v>0</v>
      </c>
    </row>
    <row r="630" spans="1:23" ht="60">
      <c r="A630" s="52">
        <v>0</v>
      </c>
      <c r="B630" s="40">
        <v>80204250585</v>
      </c>
      <c r="C630" s="34" t="s">
        <v>83</v>
      </c>
      <c r="D630" s="34" t="s">
        <v>1922</v>
      </c>
      <c r="E630" s="34" t="s">
        <v>48</v>
      </c>
      <c r="F630" s="34"/>
      <c r="G630" s="41"/>
      <c r="H630" s="40"/>
      <c r="I630" s="40"/>
      <c r="J630" s="58"/>
      <c r="K630" s="40"/>
      <c r="L630" s="34" t="s">
        <v>1923</v>
      </c>
      <c r="M630" s="40"/>
      <c r="N630" s="41"/>
      <c r="O630" s="40"/>
      <c r="P630" s="40"/>
      <c r="Q630" s="58"/>
      <c r="R630" s="40"/>
      <c r="S630" s="34" t="s">
        <v>1923</v>
      </c>
      <c r="T630" s="45">
        <v>2440</v>
      </c>
      <c r="U630" s="132">
        <v>44634</v>
      </c>
      <c r="V630" s="132">
        <v>44642</v>
      </c>
      <c r="W630" s="45">
        <v>2390</v>
      </c>
    </row>
    <row r="631" spans="1:23" ht="45">
      <c r="A631" s="52">
        <v>0</v>
      </c>
      <c r="B631" s="40">
        <v>80204250585</v>
      </c>
      <c r="C631" s="34" t="s">
        <v>83</v>
      </c>
      <c r="D631" s="70" t="s">
        <v>1924</v>
      </c>
      <c r="E631" s="34" t="s">
        <v>48</v>
      </c>
      <c r="F631" s="34"/>
      <c r="G631" s="41"/>
      <c r="H631" s="40"/>
      <c r="I631" s="40"/>
      <c r="J631" s="42" t="s">
        <v>1821</v>
      </c>
      <c r="K631" s="40"/>
      <c r="L631" s="34" t="s">
        <v>1822</v>
      </c>
      <c r="M631" s="40"/>
      <c r="N631" s="41"/>
      <c r="O631" s="40"/>
      <c r="P631" s="40"/>
      <c r="Q631" s="46" t="s">
        <v>1821</v>
      </c>
      <c r="R631" s="40"/>
      <c r="S631" s="34" t="s">
        <v>1822</v>
      </c>
      <c r="T631" s="45">
        <v>1500</v>
      </c>
      <c r="U631" s="47">
        <v>44643</v>
      </c>
      <c r="V631" s="47">
        <v>44645</v>
      </c>
      <c r="W631" s="45">
        <v>0</v>
      </c>
    </row>
    <row r="632" spans="1:23" ht="75">
      <c r="A632" s="52">
        <v>0</v>
      </c>
      <c r="B632" s="40">
        <v>80204250585</v>
      </c>
      <c r="C632" s="34" t="s">
        <v>83</v>
      </c>
      <c r="D632" s="34" t="s">
        <v>1925</v>
      </c>
      <c r="E632" s="34" t="s">
        <v>48</v>
      </c>
      <c r="F632" s="34"/>
      <c r="G632" s="41"/>
      <c r="H632" s="40"/>
      <c r="I632" s="40"/>
      <c r="J632" s="42" t="s">
        <v>1926</v>
      </c>
      <c r="K632" s="40"/>
      <c r="L632" s="34" t="s">
        <v>1927</v>
      </c>
      <c r="M632" s="40"/>
      <c r="N632" s="40"/>
      <c r="O632" s="40"/>
      <c r="P632" s="40"/>
      <c r="Q632" s="46" t="s">
        <v>1926</v>
      </c>
      <c r="R632" s="40"/>
      <c r="S632" s="34" t="s">
        <v>1927</v>
      </c>
      <c r="T632" s="45">
        <v>2700</v>
      </c>
      <c r="U632" s="47">
        <v>44629</v>
      </c>
      <c r="V632" s="47">
        <v>44629</v>
      </c>
      <c r="W632" s="45">
        <v>2700</v>
      </c>
    </row>
    <row r="633" spans="1:23" ht="75">
      <c r="A633" s="52">
        <v>0</v>
      </c>
      <c r="B633" s="40">
        <v>80204250585</v>
      </c>
      <c r="C633" s="34" t="s">
        <v>83</v>
      </c>
      <c r="D633" s="70" t="s">
        <v>1928</v>
      </c>
      <c r="E633" s="34" t="s">
        <v>48</v>
      </c>
      <c r="F633" s="34"/>
      <c r="G633" s="41"/>
      <c r="H633" s="40"/>
      <c r="I633" s="40"/>
      <c r="J633" s="42" t="s">
        <v>1821</v>
      </c>
      <c r="K633" s="40"/>
      <c r="L633" s="34" t="s">
        <v>1822</v>
      </c>
      <c r="M633" s="40"/>
      <c r="N633" s="41"/>
      <c r="O633" s="40"/>
      <c r="P633" s="40"/>
      <c r="Q633" s="46" t="s">
        <v>1821</v>
      </c>
      <c r="R633" s="40"/>
      <c r="S633" s="34" t="s">
        <v>1822</v>
      </c>
      <c r="T633" s="45">
        <v>600</v>
      </c>
      <c r="U633" s="47">
        <v>44635</v>
      </c>
      <c r="V633" s="47">
        <v>44635</v>
      </c>
      <c r="W633" s="45">
        <v>0</v>
      </c>
    </row>
    <row r="634" spans="1:23" ht="75">
      <c r="A634" s="52">
        <v>0</v>
      </c>
      <c r="B634" s="40">
        <v>80204250585</v>
      </c>
      <c r="C634" s="34" t="s">
        <v>83</v>
      </c>
      <c r="D634" s="70" t="s">
        <v>1928</v>
      </c>
      <c r="E634" s="34" t="s">
        <v>48</v>
      </c>
      <c r="F634" s="34"/>
      <c r="G634" s="41"/>
      <c r="H634" s="40"/>
      <c r="I634" s="40"/>
      <c r="J634" s="42" t="s">
        <v>1821</v>
      </c>
      <c r="K634" s="40"/>
      <c r="L634" s="34" t="s">
        <v>1822</v>
      </c>
      <c r="M634" s="40"/>
      <c r="N634" s="41"/>
      <c r="O634" s="40"/>
      <c r="P634" s="40"/>
      <c r="Q634" s="46" t="s">
        <v>1821</v>
      </c>
      <c r="R634" s="40"/>
      <c r="S634" s="34" t="s">
        <v>1822</v>
      </c>
      <c r="T634" s="45">
        <v>600</v>
      </c>
      <c r="U634" s="47">
        <v>44635</v>
      </c>
      <c r="V634" s="47">
        <v>44635</v>
      </c>
      <c r="W634" s="45">
        <v>0</v>
      </c>
    </row>
    <row r="635" spans="1:23" ht="75">
      <c r="A635" s="52">
        <v>0</v>
      </c>
      <c r="B635" s="40">
        <v>80204250585</v>
      </c>
      <c r="C635" s="34" t="s">
        <v>83</v>
      </c>
      <c r="D635" s="70" t="s">
        <v>1928</v>
      </c>
      <c r="E635" s="34" t="s">
        <v>48</v>
      </c>
      <c r="F635" s="34"/>
      <c r="G635" s="41"/>
      <c r="H635" s="40"/>
      <c r="I635" s="40"/>
      <c r="J635" s="42" t="s">
        <v>1821</v>
      </c>
      <c r="K635" s="40"/>
      <c r="L635" s="34" t="s">
        <v>1822</v>
      </c>
      <c r="M635" s="40"/>
      <c r="N635" s="41"/>
      <c r="O635" s="40"/>
      <c r="P635" s="40"/>
      <c r="Q635" s="46" t="s">
        <v>1821</v>
      </c>
      <c r="R635" s="40"/>
      <c r="S635" s="34" t="s">
        <v>1822</v>
      </c>
      <c r="T635" s="45">
        <v>600</v>
      </c>
      <c r="U635" s="47">
        <v>44635</v>
      </c>
      <c r="V635" s="47">
        <v>44635</v>
      </c>
      <c r="W635" s="45">
        <v>0</v>
      </c>
    </row>
    <row r="636" spans="1:23" ht="45">
      <c r="A636" s="52">
        <v>0</v>
      </c>
      <c r="B636" s="40">
        <v>80204250585</v>
      </c>
      <c r="C636" s="34" t="s">
        <v>83</v>
      </c>
      <c r="D636" s="34" t="s">
        <v>1929</v>
      </c>
      <c r="E636" s="34" t="s">
        <v>48</v>
      </c>
      <c r="F636" s="34"/>
      <c r="G636" s="41"/>
      <c r="H636" s="40"/>
      <c r="I636" s="40"/>
      <c r="J636" s="42" t="s">
        <v>1802</v>
      </c>
      <c r="K636" s="40"/>
      <c r="L636" s="34" t="s">
        <v>1803</v>
      </c>
      <c r="M636" s="40"/>
      <c r="N636" s="41"/>
      <c r="O636" s="40"/>
      <c r="P636" s="40"/>
      <c r="Q636" s="46" t="s">
        <v>1802</v>
      </c>
      <c r="R636" s="40"/>
      <c r="S636" s="34" t="s">
        <v>1803</v>
      </c>
      <c r="T636" s="45">
        <v>715</v>
      </c>
      <c r="U636" s="47">
        <v>44677</v>
      </c>
      <c r="V636" s="47">
        <v>44678</v>
      </c>
      <c r="W636" s="45">
        <v>0</v>
      </c>
    </row>
    <row r="637" spans="1:23" ht="75">
      <c r="A637" s="52">
        <v>0</v>
      </c>
      <c r="B637" s="40">
        <v>80204250585</v>
      </c>
      <c r="C637" s="34" t="s">
        <v>83</v>
      </c>
      <c r="D637" s="70" t="s">
        <v>1928</v>
      </c>
      <c r="E637" s="34" t="s">
        <v>48</v>
      </c>
      <c r="F637" s="34"/>
      <c r="G637" s="41"/>
      <c r="H637" s="40"/>
      <c r="I637" s="40"/>
      <c r="J637" s="42" t="s">
        <v>1821</v>
      </c>
      <c r="K637" s="40"/>
      <c r="L637" s="34" t="s">
        <v>1822</v>
      </c>
      <c r="M637" s="40"/>
      <c r="N637" s="41"/>
      <c r="O637" s="40"/>
      <c r="P637" s="40"/>
      <c r="Q637" s="46" t="s">
        <v>1821</v>
      </c>
      <c r="R637" s="40"/>
      <c r="S637" s="34" t="s">
        <v>1822</v>
      </c>
      <c r="T637" s="45">
        <v>475</v>
      </c>
      <c r="U637" s="47">
        <v>44635</v>
      </c>
      <c r="V637" s="47">
        <v>44635</v>
      </c>
      <c r="W637" s="45">
        <v>0</v>
      </c>
    </row>
    <row r="638" spans="1:23" ht="75">
      <c r="A638" s="52">
        <v>0</v>
      </c>
      <c r="B638" s="40">
        <v>80204250585</v>
      </c>
      <c r="C638" s="34" t="s">
        <v>83</v>
      </c>
      <c r="D638" s="70" t="s">
        <v>1928</v>
      </c>
      <c r="E638" s="34" t="s">
        <v>48</v>
      </c>
      <c r="F638" s="34"/>
      <c r="G638" s="41"/>
      <c r="H638" s="40"/>
      <c r="I638" s="40"/>
      <c r="J638" s="42" t="s">
        <v>1821</v>
      </c>
      <c r="K638" s="40"/>
      <c r="L638" s="34" t="s">
        <v>1822</v>
      </c>
      <c r="M638" s="40"/>
      <c r="N638" s="41"/>
      <c r="O638" s="40"/>
      <c r="P638" s="40"/>
      <c r="Q638" s="46" t="s">
        <v>1821</v>
      </c>
      <c r="R638" s="40"/>
      <c r="S638" s="34" t="s">
        <v>1822</v>
      </c>
      <c r="T638" s="45">
        <v>475</v>
      </c>
      <c r="U638" s="47">
        <v>44635</v>
      </c>
      <c r="V638" s="47">
        <v>44635</v>
      </c>
      <c r="W638" s="45">
        <v>0</v>
      </c>
    </row>
    <row r="639" spans="1:23" ht="75">
      <c r="A639" s="52">
        <v>0</v>
      </c>
      <c r="B639" s="40">
        <v>80204250585</v>
      </c>
      <c r="C639" s="34" t="s">
        <v>83</v>
      </c>
      <c r="D639" s="70" t="s">
        <v>1928</v>
      </c>
      <c r="E639" s="34" t="s">
        <v>48</v>
      </c>
      <c r="F639" s="34"/>
      <c r="G639" s="41"/>
      <c r="H639" s="40"/>
      <c r="I639" s="40"/>
      <c r="J639" s="42" t="s">
        <v>1821</v>
      </c>
      <c r="K639" s="40"/>
      <c r="L639" s="34" t="s">
        <v>1822</v>
      </c>
      <c r="M639" s="40"/>
      <c r="N639" s="41"/>
      <c r="O639" s="40"/>
      <c r="P639" s="40"/>
      <c r="Q639" s="46" t="s">
        <v>1821</v>
      </c>
      <c r="R639" s="40"/>
      <c r="S639" s="34" t="s">
        <v>1822</v>
      </c>
      <c r="T639" s="45">
        <v>475</v>
      </c>
      <c r="U639" s="47">
        <v>44635</v>
      </c>
      <c r="V639" s="47">
        <v>44635</v>
      </c>
      <c r="W639" s="45">
        <v>0</v>
      </c>
    </row>
    <row r="640" spans="1:23" ht="75">
      <c r="A640" s="52">
        <v>0</v>
      </c>
      <c r="B640" s="40">
        <v>80204250585</v>
      </c>
      <c r="C640" s="34" t="s">
        <v>83</v>
      </c>
      <c r="D640" s="70" t="s">
        <v>1928</v>
      </c>
      <c r="E640" s="34" t="s">
        <v>48</v>
      </c>
      <c r="F640" s="34"/>
      <c r="G640" s="41"/>
      <c r="H640" s="40"/>
      <c r="I640" s="40"/>
      <c r="J640" s="42" t="s">
        <v>1821</v>
      </c>
      <c r="K640" s="40"/>
      <c r="L640" s="34" t="s">
        <v>1822</v>
      </c>
      <c r="M640" s="40"/>
      <c r="N640" s="41"/>
      <c r="O640" s="40"/>
      <c r="P640" s="40"/>
      <c r="Q640" s="46" t="s">
        <v>1821</v>
      </c>
      <c r="R640" s="40"/>
      <c r="S640" s="34" t="s">
        <v>1822</v>
      </c>
      <c r="T640" s="45">
        <v>475</v>
      </c>
      <c r="U640" s="47">
        <v>44635</v>
      </c>
      <c r="V640" s="47">
        <v>44635</v>
      </c>
      <c r="W640" s="45">
        <v>0</v>
      </c>
    </row>
    <row r="641" spans="1:23" ht="75">
      <c r="A641" s="52">
        <v>0</v>
      </c>
      <c r="B641" s="40">
        <v>80204250585</v>
      </c>
      <c r="C641" s="34" t="s">
        <v>83</v>
      </c>
      <c r="D641" s="70" t="s">
        <v>1928</v>
      </c>
      <c r="E641" s="34" t="s">
        <v>48</v>
      </c>
      <c r="F641" s="34"/>
      <c r="G641" s="41"/>
      <c r="H641" s="40"/>
      <c r="I641" s="40"/>
      <c r="J641" s="42" t="s">
        <v>1821</v>
      </c>
      <c r="K641" s="40"/>
      <c r="L641" s="34" t="s">
        <v>1822</v>
      </c>
      <c r="M641" s="40"/>
      <c r="N641" s="41"/>
      <c r="O641" s="40"/>
      <c r="P641" s="40"/>
      <c r="Q641" s="46" t="s">
        <v>1821</v>
      </c>
      <c r="R641" s="40"/>
      <c r="S641" s="34" t="s">
        <v>1822</v>
      </c>
      <c r="T641" s="45">
        <v>475</v>
      </c>
      <c r="U641" s="47">
        <v>44635</v>
      </c>
      <c r="V641" s="47">
        <v>44635</v>
      </c>
      <c r="W641" s="45">
        <v>0</v>
      </c>
    </row>
    <row r="642" spans="1:23" ht="75">
      <c r="A642" s="52">
        <v>0</v>
      </c>
      <c r="B642" s="40">
        <v>80204250585</v>
      </c>
      <c r="C642" s="34" t="s">
        <v>83</v>
      </c>
      <c r="D642" s="70" t="s">
        <v>1928</v>
      </c>
      <c r="E642" s="34" t="s">
        <v>48</v>
      </c>
      <c r="F642" s="34"/>
      <c r="G642" s="41"/>
      <c r="H642" s="40"/>
      <c r="I642" s="40"/>
      <c r="J642" s="42" t="s">
        <v>1821</v>
      </c>
      <c r="K642" s="40"/>
      <c r="L642" s="34" t="s">
        <v>1822</v>
      </c>
      <c r="M642" s="40"/>
      <c r="N642" s="41"/>
      <c r="O642" s="40"/>
      <c r="P642" s="40"/>
      <c r="Q642" s="46" t="s">
        <v>1821</v>
      </c>
      <c r="R642" s="40"/>
      <c r="S642" s="34" t="s">
        <v>1822</v>
      </c>
      <c r="T642" s="45">
        <v>475</v>
      </c>
      <c r="U642" s="47">
        <v>44635</v>
      </c>
      <c r="V642" s="47">
        <v>44635</v>
      </c>
      <c r="W642" s="45">
        <v>0</v>
      </c>
    </row>
    <row r="643" spans="1:23" ht="45">
      <c r="A643" s="52">
        <v>0</v>
      </c>
      <c r="B643" s="40">
        <v>80204250585</v>
      </c>
      <c r="C643" s="34" t="s">
        <v>83</v>
      </c>
      <c r="D643" s="34" t="s">
        <v>1929</v>
      </c>
      <c r="E643" s="34" t="s">
        <v>48</v>
      </c>
      <c r="F643" s="34"/>
      <c r="G643" s="41"/>
      <c r="H643" s="40"/>
      <c r="I643" s="40"/>
      <c r="J643" s="42" t="s">
        <v>1802</v>
      </c>
      <c r="K643" s="40"/>
      <c r="L643" s="34" t="s">
        <v>1803</v>
      </c>
      <c r="M643" s="40"/>
      <c r="N643" s="41"/>
      <c r="O643" s="40"/>
      <c r="P643" s="40"/>
      <c r="Q643" s="46" t="s">
        <v>1802</v>
      </c>
      <c r="R643" s="40"/>
      <c r="S643" s="34" t="s">
        <v>1803</v>
      </c>
      <c r="T643" s="45">
        <v>715</v>
      </c>
      <c r="U643" s="47">
        <v>44677</v>
      </c>
      <c r="V643" s="47">
        <v>44678</v>
      </c>
      <c r="W643" s="45">
        <v>0</v>
      </c>
    </row>
    <row r="644" spans="1:23" ht="45">
      <c r="A644" s="52">
        <v>0</v>
      </c>
      <c r="B644" s="40">
        <v>80204250585</v>
      </c>
      <c r="C644" s="34" t="s">
        <v>83</v>
      </c>
      <c r="D644" s="34" t="s">
        <v>1929</v>
      </c>
      <c r="E644" s="34" t="s">
        <v>48</v>
      </c>
      <c r="F644" s="34"/>
      <c r="G644" s="41"/>
      <c r="H644" s="40"/>
      <c r="I644" s="40"/>
      <c r="J644" s="42" t="s">
        <v>1802</v>
      </c>
      <c r="K644" s="40"/>
      <c r="L644" s="34" t="s">
        <v>1803</v>
      </c>
      <c r="M644" s="40"/>
      <c r="N644" s="41"/>
      <c r="O644" s="40"/>
      <c r="P644" s="40"/>
      <c r="Q644" s="46" t="s">
        <v>1802</v>
      </c>
      <c r="R644" s="40"/>
      <c r="S644" s="34" t="s">
        <v>1803</v>
      </c>
      <c r="T644" s="45">
        <v>715</v>
      </c>
      <c r="U644" s="47">
        <v>44677</v>
      </c>
      <c r="V644" s="47">
        <v>44678</v>
      </c>
      <c r="W644" s="45">
        <v>0</v>
      </c>
    </row>
    <row r="645" spans="1:23" ht="30">
      <c r="A645" s="52">
        <v>0</v>
      </c>
      <c r="B645" s="40">
        <v>80204250585</v>
      </c>
      <c r="C645" s="34" t="s">
        <v>83</v>
      </c>
      <c r="D645" s="34" t="s">
        <v>1930</v>
      </c>
      <c r="E645" s="34" t="s">
        <v>48</v>
      </c>
      <c r="F645" s="34"/>
      <c r="G645" s="41"/>
      <c r="H645" s="40"/>
      <c r="I645" s="40"/>
      <c r="J645" s="42" t="s">
        <v>1637</v>
      </c>
      <c r="K645" s="40"/>
      <c r="L645" s="34" t="s">
        <v>1931</v>
      </c>
      <c r="M645" s="40"/>
      <c r="N645" s="41"/>
      <c r="O645" s="40"/>
      <c r="P645" s="40"/>
      <c r="Q645" s="42" t="s">
        <v>1637</v>
      </c>
      <c r="R645" s="40"/>
      <c r="S645" s="34" t="s">
        <v>1931</v>
      </c>
      <c r="T645" s="45">
        <v>180</v>
      </c>
      <c r="U645" s="47">
        <v>44648</v>
      </c>
      <c r="V645" s="47">
        <v>44655</v>
      </c>
      <c r="W645" s="45">
        <v>0</v>
      </c>
    </row>
    <row r="646" spans="1:23" ht="60">
      <c r="A646" s="52">
        <v>0</v>
      </c>
      <c r="B646" s="40">
        <v>80204250585</v>
      </c>
      <c r="C646" s="34" t="s">
        <v>83</v>
      </c>
      <c r="D646" s="70" t="s">
        <v>1932</v>
      </c>
      <c r="E646" s="34" t="s">
        <v>48</v>
      </c>
      <c r="F646" s="34"/>
      <c r="G646" s="41"/>
      <c r="H646" s="40"/>
      <c r="I646" s="40"/>
      <c r="J646" s="42" t="s">
        <v>1657</v>
      </c>
      <c r="K646" s="40"/>
      <c r="L646" s="34" t="s">
        <v>1644</v>
      </c>
      <c r="M646" s="40"/>
      <c r="N646" s="41"/>
      <c r="O646" s="40"/>
      <c r="P646" s="40"/>
      <c r="Q646" s="42" t="s">
        <v>1657</v>
      </c>
      <c r="R646" s="40"/>
      <c r="S646" s="34" t="s">
        <v>1644</v>
      </c>
      <c r="T646" s="45">
        <v>162</v>
      </c>
      <c r="U646" s="47">
        <v>44644</v>
      </c>
      <c r="V646" s="47">
        <v>44645</v>
      </c>
      <c r="W646" s="45">
        <v>0</v>
      </c>
    </row>
    <row r="647" spans="1:23" ht="60">
      <c r="A647" s="52" t="s">
        <v>1933</v>
      </c>
      <c r="B647" s="40">
        <v>80204250585</v>
      </c>
      <c r="C647" s="34" t="s">
        <v>83</v>
      </c>
      <c r="D647" s="34" t="s">
        <v>1934</v>
      </c>
      <c r="E647" s="34" t="s">
        <v>48</v>
      </c>
      <c r="F647" s="34"/>
      <c r="G647" s="41"/>
      <c r="H647" s="40"/>
      <c r="I647" s="40"/>
      <c r="J647" s="42" t="s">
        <v>1935</v>
      </c>
      <c r="K647" s="40"/>
      <c r="L647" s="34" t="s">
        <v>1936</v>
      </c>
      <c r="M647" s="40"/>
      <c r="N647" s="40"/>
      <c r="O647" s="40"/>
      <c r="P647" s="40"/>
      <c r="Q647" s="42" t="s">
        <v>1935</v>
      </c>
      <c r="R647" s="40"/>
      <c r="S647" s="34" t="s">
        <v>1936</v>
      </c>
      <c r="T647" s="45">
        <v>1600</v>
      </c>
      <c r="U647" s="132" t="s">
        <v>1937</v>
      </c>
      <c r="V647" s="132" t="s">
        <v>1937</v>
      </c>
      <c r="W647" s="45">
        <v>0</v>
      </c>
    </row>
    <row r="648" spans="1:23" ht="75">
      <c r="A648" s="52" t="s">
        <v>1938</v>
      </c>
      <c r="B648" s="40">
        <v>80204250585</v>
      </c>
      <c r="C648" s="34" t="s">
        <v>83</v>
      </c>
      <c r="D648" s="34" t="s">
        <v>1939</v>
      </c>
      <c r="E648" s="34" t="s">
        <v>48</v>
      </c>
      <c r="F648" s="34"/>
      <c r="G648" s="41"/>
      <c r="H648" s="40"/>
      <c r="I648" s="40"/>
      <c r="J648" s="42" t="s">
        <v>1940</v>
      </c>
      <c r="K648" s="40"/>
      <c r="L648" s="34" t="s">
        <v>1941</v>
      </c>
      <c r="M648" s="40"/>
      <c r="N648" s="40"/>
      <c r="O648" s="40"/>
      <c r="P648" s="40"/>
      <c r="Q648" s="42" t="s">
        <v>1940</v>
      </c>
      <c r="R648" s="40"/>
      <c r="S648" s="34" t="s">
        <v>1941</v>
      </c>
      <c r="T648" s="45">
        <v>2600</v>
      </c>
      <c r="U648" s="132" t="s">
        <v>1937</v>
      </c>
      <c r="V648" s="132" t="s">
        <v>1937</v>
      </c>
      <c r="W648" s="45">
        <v>0</v>
      </c>
    </row>
    <row r="649" spans="1:23" ht="60">
      <c r="A649" s="52">
        <v>0</v>
      </c>
      <c r="B649" s="40">
        <v>80204250585</v>
      </c>
      <c r="C649" s="34" t="s">
        <v>83</v>
      </c>
      <c r="D649" s="70" t="s">
        <v>1942</v>
      </c>
      <c r="E649" s="34" t="s">
        <v>48</v>
      </c>
      <c r="F649" s="34"/>
      <c r="G649" s="41"/>
      <c r="H649" s="40"/>
      <c r="I649" s="40"/>
      <c r="J649" s="42" t="s">
        <v>1821</v>
      </c>
      <c r="K649" s="40"/>
      <c r="L649" s="34" t="s">
        <v>1822</v>
      </c>
      <c r="M649" s="40"/>
      <c r="N649" s="41"/>
      <c r="O649" s="40"/>
      <c r="P649" s="40"/>
      <c r="Q649" s="46" t="s">
        <v>1821</v>
      </c>
      <c r="R649" s="40"/>
      <c r="S649" s="34" t="s">
        <v>1822</v>
      </c>
      <c r="T649" s="45">
        <v>4000</v>
      </c>
      <c r="U649" s="47">
        <v>44630</v>
      </c>
      <c r="V649" s="47">
        <v>44631</v>
      </c>
      <c r="W649" s="45">
        <v>0</v>
      </c>
    </row>
    <row r="650" spans="1:23" ht="75">
      <c r="A650" s="52">
        <v>0</v>
      </c>
      <c r="B650" s="40">
        <v>80204250585</v>
      </c>
      <c r="C650" s="34" t="s">
        <v>83</v>
      </c>
      <c r="D650" s="34" t="s">
        <v>1943</v>
      </c>
      <c r="E650" s="34" t="s">
        <v>48</v>
      </c>
      <c r="F650" s="34"/>
      <c r="G650" s="41"/>
      <c r="H650" s="40"/>
      <c r="I650" s="40"/>
      <c r="J650" s="42" t="s">
        <v>1944</v>
      </c>
      <c r="K650" s="40"/>
      <c r="L650" s="34" t="s">
        <v>1945</v>
      </c>
      <c r="M650" s="40"/>
      <c r="N650" s="41"/>
      <c r="O650" s="40"/>
      <c r="P650" s="40"/>
      <c r="Q650" s="46" t="s">
        <v>1944</v>
      </c>
      <c r="R650" s="40"/>
      <c r="S650" s="34" t="s">
        <v>1945</v>
      </c>
      <c r="T650" s="45">
        <v>4400</v>
      </c>
      <c r="U650" s="47">
        <v>44645</v>
      </c>
      <c r="V650" s="47">
        <v>44645</v>
      </c>
      <c r="W650" s="45">
        <v>0</v>
      </c>
    </row>
    <row r="651" spans="1:23" ht="45">
      <c r="A651" s="52">
        <v>0</v>
      </c>
      <c r="B651" s="40">
        <v>80204250585</v>
      </c>
      <c r="C651" s="34" t="s">
        <v>83</v>
      </c>
      <c r="D651" s="34" t="s">
        <v>1946</v>
      </c>
      <c r="E651" s="34" t="s">
        <v>48</v>
      </c>
      <c r="F651" s="34"/>
      <c r="G651" s="41"/>
      <c r="H651" s="40"/>
      <c r="I651" s="40"/>
      <c r="J651" s="42" t="s">
        <v>1753</v>
      </c>
      <c r="K651" s="40"/>
      <c r="L651" s="34" t="s">
        <v>1754</v>
      </c>
      <c r="M651" s="40"/>
      <c r="N651" s="40"/>
      <c r="O651" s="40"/>
      <c r="P651" s="40"/>
      <c r="Q651" s="46" t="s">
        <v>1753</v>
      </c>
      <c r="R651" s="40"/>
      <c r="S651" s="34" t="s">
        <v>1754</v>
      </c>
      <c r="T651" s="45">
        <v>600</v>
      </c>
      <c r="U651" s="132" t="s">
        <v>1937</v>
      </c>
      <c r="V651" s="132" t="s">
        <v>1937</v>
      </c>
      <c r="W651" s="45">
        <v>0</v>
      </c>
    </row>
    <row r="652" spans="1:23" ht="75">
      <c r="A652" s="52">
        <v>0</v>
      </c>
      <c r="B652" s="40">
        <v>80204250585</v>
      </c>
      <c r="C652" s="34" t="s">
        <v>83</v>
      </c>
      <c r="D652" s="70" t="s">
        <v>1947</v>
      </c>
      <c r="E652" s="34" t="s">
        <v>48</v>
      </c>
      <c r="F652" s="34"/>
      <c r="G652" s="41"/>
      <c r="H652" s="40"/>
      <c r="I652" s="40"/>
      <c r="J652" s="42" t="s">
        <v>1948</v>
      </c>
      <c r="K652" s="40"/>
      <c r="L652" s="34" t="s">
        <v>1949</v>
      </c>
      <c r="M652" s="40"/>
      <c r="N652" s="41"/>
      <c r="O652" s="40"/>
      <c r="P652" s="40"/>
      <c r="Q652" s="42" t="s">
        <v>1948</v>
      </c>
      <c r="R652" s="40"/>
      <c r="S652" s="34" t="s">
        <v>1949</v>
      </c>
      <c r="T652" s="45">
        <v>150</v>
      </c>
      <c r="U652" s="47">
        <v>44648</v>
      </c>
      <c r="V652" s="47">
        <v>44648</v>
      </c>
      <c r="W652" s="45">
        <v>0</v>
      </c>
    </row>
    <row r="653" spans="1:23" ht="75">
      <c r="A653" s="52">
        <v>0</v>
      </c>
      <c r="B653" s="40">
        <v>80204250585</v>
      </c>
      <c r="C653" s="34" t="s">
        <v>83</v>
      </c>
      <c r="D653" s="70" t="s">
        <v>1947</v>
      </c>
      <c r="E653" s="34" t="s">
        <v>48</v>
      </c>
      <c r="F653" s="34"/>
      <c r="G653" s="41"/>
      <c r="H653" s="40"/>
      <c r="I653" s="40"/>
      <c r="J653" s="42" t="s">
        <v>1948</v>
      </c>
      <c r="K653" s="40"/>
      <c r="L653" s="34" t="s">
        <v>1949</v>
      </c>
      <c r="M653" s="40"/>
      <c r="N653" s="41"/>
      <c r="O653" s="40"/>
      <c r="P653" s="40"/>
      <c r="Q653" s="42" t="s">
        <v>1948</v>
      </c>
      <c r="R653" s="40"/>
      <c r="S653" s="34" t="s">
        <v>1949</v>
      </c>
      <c r="T653" s="45">
        <v>150</v>
      </c>
      <c r="U653" s="47">
        <v>44648</v>
      </c>
      <c r="V653" s="47">
        <v>44648</v>
      </c>
      <c r="W653" s="45">
        <v>0</v>
      </c>
    </row>
    <row r="654" spans="1:23" ht="75">
      <c r="A654" s="52">
        <v>0</v>
      </c>
      <c r="B654" s="40">
        <v>80204250585</v>
      </c>
      <c r="C654" s="34" t="s">
        <v>83</v>
      </c>
      <c r="D654" s="34" t="s">
        <v>1950</v>
      </c>
      <c r="E654" s="34" t="s">
        <v>48</v>
      </c>
      <c r="F654" s="34"/>
      <c r="G654" s="41"/>
      <c r="H654" s="40"/>
      <c r="I654" s="40"/>
      <c r="J654" s="42" t="s">
        <v>1878</v>
      </c>
      <c r="K654" s="40"/>
      <c r="L654" s="61" t="s">
        <v>1879</v>
      </c>
      <c r="M654" s="40"/>
      <c r="N654" s="41"/>
      <c r="O654" s="40"/>
      <c r="P654" s="40"/>
      <c r="Q654" s="42" t="s">
        <v>1878</v>
      </c>
      <c r="R654" s="40"/>
      <c r="S654" s="61" t="s">
        <v>1879</v>
      </c>
      <c r="T654" s="45">
        <v>380</v>
      </c>
      <c r="U654" s="47">
        <v>44659</v>
      </c>
      <c r="V654" s="47">
        <v>44680</v>
      </c>
      <c r="W654" s="45">
        <v>0</v>
      </c>
    </row>
    <row r="655" spans="1:23" ht="105">
      <c r="A655" s="52">
        <v>0</v>
      </c>
      <c r="B655" s="40">
        <v>80204250585</v>
      </c>
      <c r="C655" s="34" t="s">
        <v>83</v>
      </c>
      <c r="D655" s="70" t="s">
        <v>1951</v>
      </c>
      <c r="E655" s="34" t="s">
        <v>48</v>
      </c>
      <c r="F655" s="34"/>
      <c r="G655" s="41"/>
      <c r="H655" s="40"/>
      <c r="I655" s="40"/>
      <c r="J655" s="42" t="s">
        <v>1821</v>
      </c>
      <c r="K655" s="40"/>
      <c r="L655" s="34" t="s">
        <v>1822</v>
      </c>
      <c r="M655" s="40"/>
      <c r="N655" s="41"/>
      <c r="O655" s="40"/>
      <c r="P655" s="40"/>
      <c r="Q655" s="46" t="s">
        <v>1821</v>
      </c>
      <c r="R655" s="40"/>
      <c r="S655" s="34" t="s">
        <v>1822</v>
      </c>
      <c r="T655" s="45">
        <v>1000</v>
      </c>
      <c r="U655" s="47">
        <v>44648</v>
      </c>
      <c r="V655" s="47">
        <v>44649</v>
      </c>
      <c r="W655" s="45">
        <v>0</v>
      </c>
    </row>
    <row r="656" spans="1:23" ht="105">
      <c r="A656" s="52">
        <v>0</v>
      </c>
      <c r="B656" s="40">
        <v>80204250585</v>
      </c>
      <c r="C656" s="34" t="s">
        <v>83</v>
      </c>
      <c r="D656" s="70" t="s">
        <v>1951</v>
      </c>
      <c r="E656" s="34" t="s">
        <v>48</v>
      </c>
      <c r="F656" s="34"/>
      <c r="G656" s="41"/>
      <c r="H656" s="40"/>
      <c r="I656" s="40"/>
      <c r="J656" s="42" t="s">
        <v>1821</v>
      </c>
      <c r="K656" s="40"/>
      <c r="L656" s="34" t="s">
        <v>1822</v>
      </c>
      <c r="M656" s="40"/>
      <c r="N656" s="41"/>
      <c r="O656" s="40"/>
      <c r="P656" s="40"/>
      <c r="Q656" s="46" t="s">
        <v>1821</v>
      </c>
      <c r="R656" s="40"/>
      <c r="S656" s="34" t="s">
        <v>1822</v>
      </c>
      <c r="T656" s="45">
        <v>1000</v>
      </c>
      <c r="U656" s="47">
        <v>44648</v>
      </c>
      <c r="V656" s="47">
        <v>44649</v>
      </c>
      <c r="W656" s="45">
        <v>0</v>
      </c>
    </row>
    <row r="657" spans="1:23" ht="90">
      <c r="A657" s="52">
        <v>0</v>
      </c>
      <c r="B657" s="40">
        <v>80204250585</v>
      </c>
      <c r="C657" s="34" t="s">
        <v>83</v>
      </c>
      <c r="D657" s="34" t="s">
        <v>1952</v>
      </c>
      <c r="E657" s="34" t="s">
        <v>48</v>
      </c>
      <c r="F657" s="34"/>
      <c r="G657" s="41"/>
      <c r="H657" s="40"/>
      <c r="I657" s="40"/>
      <c r="J657" s="42" t="s">
        <v>1872</v>
      </c>
      <c r="K657" s="40"/>
      <c r="L657" s="34" t="s">
        <v>1873</v>
      </c>
      <c r="M657" s="40"/>
      <c r="N657" s="40"/>
      <c r="O657" s="40"/>
      <c r="P657" s="40"/>
      <c r="Q657" s="42" t="s">
        <v>1872</v>
      </c>
      <c r="R657" s="40"/>
      <c r="S657" s="34" t="s">
        <v>1873</v>
      </c>
      <c r="T657" s="45">
        <v>1400</v>
      </c>
      <c r="U657" s="47">
        <v>43738</v>
      </c>
      <c r="V657" s="47">
        <v>43928</v>
      </c>
      <c r="W657" s="45">
        <v>0</v>
      </c>
    </row>
    <row r="658" spans="1:23" ht="45">
      <c r="A658" s="52">
        <v>0</v>
      </c>
      <c r="B658" s="40">
        <v>80204250585</v>
      </c>
      <c r="C658" s="34" t="s">
        <v>83</v>
      </c>
      <c r="D658" s="34" t="s">
        <v>1953</v>
      </c>
      <c r="E658" s="34" t="s">
        <v>48</v>
      </c>
      <c r="F658" s="34"/>
      <c r="G658" s="41"/>
      <c r="H658" s="40"/>
      <c r="I658" s="40"/>
      <c r="J658" s="42" t="s">
        <v>1872</v>
      </c>
      <c r="K658" s="40"/>
      <c r="L658" s="34" t="s">
        <v>1873</v>
      </c>
      <c r="M658" s="40"/>
      <c r="N658" s="40"/>
      <c r="O658" s="40"/>
      <c r="P658" s="40"/>
      <c r="Q658" s="42" t="s">
        <v>1872</v>
      </c>
      <c r="R658" s="40"/>
      <c r="S658" s="34" t="s">
        <v>1873</v>
      </c>
      <c r="T658" s="45">
        <v>450</v>
      </c>
      <c r="U658" s="47">
        <v>44649</v>
      </c>
      <c r="V658" s="47">
        <v>44649</v>
      </c>
      <c r="W658" s="45">
        <v>0</v>
      </c>
    </row>
    <row r="659" spans="1:23" ht="60">
      <c r="A659" s="52">
        <v>0</v>
      </c>
      <c r="B659" s="40">
        <v>80204250585</v>
      </c>
      <c r="C659" s="34" t="s">
        <v>83</v>
      </c>
      <c r="D659" s="70" t="s">
        <v>1954</v>
      </c>
      <c r="E659" s="34" t="s">
        <v>48</v>
      </c>
      <c r="F659" s="34"/>
      <c r="G659" s="41"/>
      <c r="H659" s="40"/>
      <c r="I659" s="40"/>
      <c r="J659" s="42" t="s">
        <v>1821</v>
      </c>
      <c r="K659" s="40"/>
      <c r="L659" s="34" t="s">
        <v>1822</v>
      </c>
      <c r="M659" s="40"/>
      <c r="N659" s="41"/>
      <c r="O659" s="40"/>
      <c r="P659" s="40"/>
      <c r="Q659" s="46" t="s">
        <v>1821</v>
      </c>
      <c r="R659" s="40"/>
      <c r="S659" s="34" t="s">
        <v>1822</v>
      </c>
      <c r="T659" s="45">
        <v>590</v>
      </c>
      <c r="U659" s="47">
        <v>44650</v>
      </c>
      <c r="V659" s="47">
        <v>44650</v>
      </c>
      <c r="W659" s="45">
        <v>0</v>
      </c>
    </row>
    <row r="660" spans="1:23" ht="90">
      <c r="A660" s="52">
        <v>0</v>
      </c>
      <c r="B660" s="40">
        <v>80204250585</v>
      </c>
      <c r="C660" s="34" t="s">
        <v>83</v>
      </c>
      <c r="D660" s="70" t="s">
        <v>1955</v>
      </c>
      <c r="E660" s="34" t="s">
        <v>48</v>
      </c>
      <c r="F660" s="34"/>
      <c r="G660" s="41"/>
      <c r="H660" s="40"/>
      <c r="I660" s="40"/>
      <c r="J660" s="42" t="s">
        <v>1821</v>
      </c>
      <c r="K660" s="40"/>
      <c r="L660" s="34" t="s">
        <v>1822</v>
      </c>
      <c r="M660" s="40"/>
      <c r="N660" s="41"/>
      <c r="O660" s="40"/>
      <c r="P660" s="40"/>
      <c r="Q660" s="46" t="s">
        <v>1821</v>
      </c>
      <c r="R660" s="40"/>
      <c r="S660" s="34" t="s">
        <v>1822</v>
      </c>
      <c r="T660" s="45">
        <v>8000</v>
      </c>
      <c r="U660" s="47">
        <v>44656</v>
      </c>
      <c r="V660" s="47">
        <v>44657</v>
      </c>
      <c r="W660" s="45">
        <v>0</v>
      </c>
    </row>
    <row r="661" spans="1:23" ht="75">
      <c r="A661" s="52">
        <v>0</v>
      </c>
      <c r="B661" s="40">
        <v>80204250585</v>
      </c>
      <c r="C661" s="34" t="s">
        <v>83</v>
      </c>
      <c r="D661" s="70" t="s">
        <v>1956</v>
      </c>
      <c r="E661" s="34" t="s">
        <v>48</v>
      </c>
      <c r="F661" s="34"/>
      <c r="G661" s="41"/>
      <c r="H661" s="40"/>
      <c r="I661" s="40"/>
      <c r="J661" s="42" t="s">
        <v>1821</v>
      </c>
      <c r="K661" s="40"/>
      <c r="L661" s="34" t="s">
        <v>1822</v>
      </c>
      <c r="M661" s="40"/>
      <c r="N661" s="41"/>
      <c r="O661" s="40"/>
      <c r="P661" s="40"/>
      <c r="Q661" s="46" t="s">
        <v>1821</v>
      </c>
      <c r="R661" s="40"/>
      <c r="S661" s="34" t="s">
        <v>1822</v>
      </c>
      <c r="T661" s="45">
        <v>552</v>
      </c>
      <c r="U661" s="47">
        <v>44649</v>
      </c>
      <c r="V661" s="47">
        <v>44649</v>
      </c>
      <c r="W661" s="45">
        <v>0</v>
      </c>
    </row>
    <row r="662" spans="1:23" ht="75">
      <c r="A662" s="52">
        <v>0</v>
      </c>
      <c r="B662" s="40">
        <v>80204250585</v>
      </c>
      <c r="C662" s="34" t="s">
        <v>83</v>
      </c>
      <c r="D662" s="70" t="s">
        <v>1956</v>
      </c>
      <c r="E662" s="34" t="s">
        <v>48</v>
      </c>
      <c r="F662" s="34"/>
      <c r="G662" s="41"/>
      <c r="H662" s="40"/>
      <c r="I662" s="40"/>
      <c r="J662" s="42" t="s">
        <v>1821</v>
      </c>
      <c r="K662" s="40"/>
      <c r="L662" s="34" t="s">
        <v>1822</v>
      </c>
      <c r="M662" s="40"/>
      <c r="N662" s="41"/>
      <c r="O662" s="40"/>
      <c r="P662" s="40"/>
      <c r="Q662" s="46" t="s">
        <v>1821</v>
      </c>
      <c r="R662" s="40"/>
      <c r="S662" s="34" t="s">
        <v>1822</v>
      </c>
      <c r="T662" s="45">
        <v>552</v>
      </c>
      <c r="U662" s="47">
        <v>44649</v>
      </c>
      <c r="V662" s="47">
        <v>44649</v>
      </c>
      <c r="W662" s="45">
        <v>0</v>
      </c>
    </row>
    <row r="663" spans="1:23" ht="75">
      <c r="A663" s="52">
        <v>0</v>
      </c>
      <c r="B663" s="40">
        <v>80204250585</v>
      </c>
      <c r="C663" s="34" t="s">
        <v>83</v>
      </c>
      <c r="D663" s="70" t="s">
        <v>1956</v>
      </c>
      <c r="E663" s="34" t="s">
        <v>48</v>
      </c>
      <c r="F663" s="34"/>
      <c r="G663" s="41"/>
      <c r="H663" s="40"/>
      <c r="I663" s="40"/>
      <c r="J663" s="42" t="s">
        <v>1821</v>
      </c>
      <c r="K663" s="40"/>
      <c r="L663" s="34" t="s">
        <v>1822</v>
      </c>
      <c r="M663" s="40"/>
      <c r="N663" s="41"/>
      <c r="O663" s="40"/>
      <c r="P663" s="40"/>
      <c r="Q663" s="46" t="s">
        <v>1821</v>
      </c>
      <c r="R663" s="40"/>
      <c r="S663" s="34" t="s">
        <v>1822</v>
      </c>
      <c r="T663" s="45">
        <v>552</v>
      </c>
      <c r="U663" s="47">
        <v>44649</v>
      </c>
      <c r="V663" s="47">
        <v>44649</v>
      </c>
      <c r="W663" s="45">
        <v>0</v>
      </c>
    </row>
    <row r="664" spans="1:23" ht="75">
      <c r="A664" s="52">
        <v>0</v>
      </c>
      <c r="B664" s="40">
        <v>80204250585</v>
      </c>
      <c r="C664" s="34" t="s">
        <v>83</v>
      </c>
      <c r="D664" s="70" t="s">
        <v>1957</v>
      </c>
      <c r="E664" s="34" t="s">
        <v>48</v>
      </c>
      <c r="F664" s="34"/>
      <c r="G664" s="41"/>
      <c r="H664" s="40"/>
      <c r="I664" s="40"/>
      <c r="J664" s="42" t="s">
        <v>1821</v>
      </c>
      <c r="K664" s="40"/>
      <c r="L664" s="34" t="s">
        <v>1822</v>
      </c>
      <c r="M664" s="40"/>
      <c r="N664" s="41"/>
      <c r="O664" s="40"/>
      <c r="P664" s="40"/>
      <c r="Q664" s="46" t="s">
        <v>1821</v>
      </c>
      <c r="R664" s="40"/>
      <c r="S664" s="34" t="s">
        <v>1822</v>
      </c>
      <c r="T664" s="45">
        <v>590</v>
      </c>
      <c r="U664" s="47">
        <v>44662</v>
      </c>
      <c r="V664" s="47">
        <v>44662</v>
      </c>
      <c r="W664" s="45">
        <v>0</v>
      </c>
    </row>
    <row r="665" spans="1:23" ht="60">
      <c r="A665" s="52">
        <v>0</v>
      </c>
      <c r="B665" s="40">
        <v>80204250585</v>
      </c>
      <c r="C665" s="34" t="s">
        <v>83</v>
      </c>
      <c r="D665" s="70" t="s">
        <v>1958</v>
      </c>
      <c r="E665" s="34" t="s">
        <v>48</v>
      </c>
      <c r="F665" s="34"/>
      <c r="G665" s="41"/>
      <c r="H665" s="40"/>
      <c r="I665" s="40"/>
      <c r="J665" s="42" t="s">
        <v>1821</v>
      </c>
      <c r="K665" s="40"/>
      <c r="L665" s="34" t="s">
        <v>1822</v>
      </c>
      <c r="M665" s="40"/>
      <c r="N665" s="41"/>
      <c r="O665" s="40"/>
      <c r="P665" s="40"/>
      <c r="Q665" s="46" t="s">
        <v>1821</v>
      </c>
      <c r="R665" s="40"/>
      <c r="S665" s="34" t="s">
        <v>1822</v>
      </c>
      <c r="T665" s="45">
        <v>800</v>
      </c>
      <c r="U665" s="47">
        <v>44670</v>
      </c>
      <c r="V665" s="47">
        <v>44670</v>
      </c>
      <c r="W665" s="45">
        <v>0</v>
      </c>
    </row>
  </sheetData>
  <autoFilter ref="A14:W430"/>
  <dataConsolidate/>
  <mergeCells count="7">
    <mergeCell ref="F12:L12"/>
    <mergeCell ref="M12:S12"/>
    <mergeCell ref="J13:L13"/>
    <mergeCell ref="U13:V13"/>
    <mergeCell ref="F13:I13"/>
    <mergeCell ref="M13:P13"/>
    <mergeCell ref="Q13:S13"/>
  </mergeCells>
  <dataValidations count="3">
    <dataValidation type="textLength" operator="lessThanOrEqual" allowBlank="1" showInputMessage="1" showErrorMessage="1" sqref="D191 D199 D204 D201:D202 D206 D428:D429 D180:D188 D480 D482:D486">
      <formula1>249</formula1>
    </dataValidation>
    <dataValidation type="textLength" allowBlank="1" showInputMessage="1" showErrorMessage="1" error="lunghezza massima consentita 10 caratteri" sqref="A179 A189:A190 A200 A203 A205 A296:A297 A266 A415:A416 A420:A421 A423 A428:A429 A192:A198 A224:A226 A268:A269 A293:A294 A15:A177 A456:A460 A462:A465 A431:A452 A468:A486 A488:A493 A590:A665 A510:A569 A572:A576 A581:A588">
      <formula1>0</formula1>
      <formula2>10</formula2>
    </dataValidation>
    <dataValidation type="textLength" operator="lessThanOrEqual" allowBlank="1" showInputMessage="1" showErrorMessage="1" error="lunghezza massima consentita 250 caratteri" sqref="D189:D190 D200 D203 D205 D296:D297 D266 D416 D420:D423 D192:D198 D224:D226 D268:D269 D293:D294 D15:D179 D481 D431:D448 D464:D465 D450:D452 D456:D461 D468:D470 D472:D479 D495:D502 D507 D488:D493 D561 D564:D565 D598:D607 D626:D630 D632 D636 D643:D645 D647:D648 D650:D651 D654 D657:D658 D618 D620:D622 D510:D555 D569:D583 D585:D590 D592:D595">
      <formula1>249</formula1>
    </dataValidation>
  </dataValidations>
  <hyperlinks>
    <hyperlink ref="B8" r:id="rId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valori!$A$1:$A$28</xm:f>
          </x14:formula1>
          <xm:sqref>E234:E240 E242:E245 E259:E265 E341 E359:E362 E365:E375 E401:E403 E391 E410:E412 E377:E380 E160:E232 E247:E255 E269:E291 E298:E310 E312:E320 E322:E324 E327:E336 E343:E357 E15:E61 E63:E158</xm:sqref>
        </x14:dataValidation>
        <x14:dataValidation type="list" allowBlank="1" showInputMessage="1" showErrorMessage="1">
          <x14:formula1>
            <xm:f>'C:\Users\savastan\Documents\DAM\AMR\Elenchi contratti ufficio\Dataset appalti\2020\Dicembre 2020\AMM\[Dataset AMM al 31 dicembre 2020.xlsx]valori'!#REF!</xm:f>
          </x14:formula1>
          <xm:sqref>E241 E246 E266:E268</xm:sqref>
        </x14:dataValidation>
        <x14:dataValidation type="list" allowBlank="1" showInputMessage="1" showErrorMessage="1">
          <x14:formula1>
            <xm:f>'C:\Users\savastan\Documents\DAM\AMR\Elenchi contratti ufficio\Dataset appalti\2020\Dicembre 2020\[DATASET_ANAC_2020_dati al 31122020.xlsx]valori'!#REF!</xm:f>
          </x14:formula1>
          <xm:sqref>E159</xm:sqref>
        </x14:dataValidation>
        <x14:dataValidation type="list" allowBlank="1" showInputMessage="1" showErrorMessage="1">
          <x14:formula1>
            <xm:f>'C:\Users\savastan\Documents\DAM\AMR\Elenchi contratti ufficio\Dataset appalti\2021\Settembre 2021\AMM\[Dataset AMM al 30 settembre 2021 RIPARTITO.xlsx]Valori'!#REF!</xm:f>
          </x14:formula1>
          <xm:sqref>E337 E481</xm:sqref>
        </x14:dataValidation>
        <x14:dataValidation type="list" allowBlank="1" showInputMessage="1" showErrorMessage="1">
          <x14:formula1>
            <xm:f>'C:\Users\savastan\Documents\DAM\AMR\Elenchi contratti ufficio\Dataset appalti\2020\Dicembre 2020\[DATASET_ANAC_2020_dati al 31122020_lavorato 29012021.xlsx]valori'!#REF!</xm:f>
          </x14:formula1>
          <xm:sqref>E62</xm:sqref>
        </x14:dataValidation>
        <x14:dataValidation type="list" allowBlank="1" showInputMessage="1" showErrorMessage="1">
          <x14:formula1>
            <xm:f>'C:\Users\savastan\Documents\DAM\AMR\Elenchi contratti ufficio\Dataset appalti\2022\Marzo 2022\AMM\[Dataset AMM al 31 marzo 2022 RIPARTITO.xlsx]Valori'!#REF!</xm:f>
          </x14:formula1>
          <xm:sqref>E413:E418 E420:E423 E428:E429 E482:E487 E461 E431:E449 E453:E454 E456:E459 E463:E468 E470 E472:E480 E451</xm:sqref>
        </x14:dataValidation>
        <x14:dataValidation type="list" allowBlank="1" showInputMessage="1" showErrorMessage="1">
          <x14:formula1>
            <xm:f>'C:\Users\savastan\Documents\DAM\AMR\Elenchi contratti ufficio\Dataset appalti\2021\Marzo 2021\AMM\[Dataset AMM al 31 marzo 2021.xlsx]valori'!#REF!</xm:f>
          </x14:formula1>
          <xm:sqref>E292:E297</xm:sqref>
        </x14:dataValidation>
        <x14:dataValidation type="list" allowBlank="1" showInputMessage="1" showErrorMessage="1">
          <x14:formula1>
            <xm:f>'F:\DAM\AMM\Trasparenza e anticorruzione\DATASET (Elenchi contratti)\Dataset CORRENTE\[Dataset AMM al 30 giugno 2021 RIPARTITO.xlsx]Valori'!#REF!</xm:f>
          </x14:formula1>
          <xm:sqref>E339:E340</xm:sqref>
        </x14:dataValidation>
        <x14:dataValidation type="list" allowBlank="1" showInputMessage="1" showErrorMessage="1">
          <x14:formula1>
            <xm:f>'C:\Users\savastan\Documents\DAM\AMR\Elenchi contratti ufficio\Dataset appalti\2020\Dicembre 2020\BIB\[Copia di Riepilogo dei contratti  anno 2020  al 30092020_BIB aggiornato.xlsx]valori'!#REF!</xm:f>
          </x14:formula1>
          <xm:sqref>E496 E488:E494 E499:E509</xm:sqref>
        </x14:dataValidation>
        <x14:dataValidation type="list" allowBlank="1" showInputMessage="1" showErrorMessage="1">
          <x14:formula1>
            <xm:f>'C:\Users\savastan\Documents\DAM\AMR\Elenchi contratti ufficio\Dataset appalti\2021\Marzo 2021\BIB\[DATASET_ANAC_2020_dati al 31032021_BIB_da pubblicare.xlsx]valori'!#REF!</xm:f>
          </x14:formula1>
          <xm:sqref>E495 E497:E498</xm:sqref>
        </x14:dataValidation>
        <x14:dataValidation type="list" allowBlank="1" showInputMessage="1" showErrorMessage="1">
          <x14:formula1>
            <xm:f>'C:\Users\savastan\Documents\DAM\AMR\Elenchi contratti ufficio\Dataset appalti\2021\Marzo 2021\GRU\[dataset al 31032021_dati omogenei.xlsx]valori'!#REF!</xm:f>
          </x14:formula1>
          <xm:sqref>E510:E592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workbookViewId="0">
      <selection activeCell="A3" sqref="A3"/>
    </sheetView>
  </sheetViews>
  <sheetFormatPr defaultRowHeight="15"/>
  <cols>
    <col min="1" max="1" width="120" customWidth="1"/>
    <col min="2" max="2" width="74" bestFit="1" customWidth="1"/>
    <col min="3" max="3" width="58.85546875" bestFit="1" customWidth="1"/>
  </cols>
  <sheetData>
    <row r="1" spans="1:2">
      <c r="A1" t="s">
        <v>36</v>
      </c>
      <c r="B1" t="s">
        <v>77</v>
      </c>
    </row>
    <row r="2" spans="1:2">
      <c r="A2" t="s">
        <v>37</v>
      </c>
    </row>
    <row r="3" spans="1:2">
      <c r="A3" t="s">
        <v>38</v>
      </c>
      <c r="B3" s="2" t="s">
        <v>78</v>
      </c>
    </row>
    <row r="4" spans="1:2">
      <c r="A4" t="s">
        <v>39</v>
      </c>
      <c r="B4" s="2" t="s">
        <v>79</v>
      </c>
    </row>
    <row r="5" spans="1:2">
      <c r="A5" t="s">
        <v>40</v>
      </c>
    </row>
    <row r="6" spans="1:2">
      <c r="A6" t="s">
        <v>41</v>
      </c>
    </row>
    <row r="7" spans="1:2">
      <c r="A7" t="s">
        <v>42</v>
      </c>
    </row>
    <row r="8" spans="1:2">
      <c r="A8" t="s">
        <v>43</v>
      </c>
      <c r="B8" t="s">
        <v>80</v>
      </c>
    </row>
    <row r="9" spans="1:2">
      <c r="A9" t="s">
        <v>44</v>
      </c>
    </row>
    <row r="10" spans="1:2">
      <c r="A10" t="s">
        <v>45</v>
      </c>
    </row>
    <row r="11" spans="1:2">
      <c r="A11" t="s">
        <v>46</v>
      </c>
    </row>
    <row r="12" spans="1:2">
      <c r="A12" t="s">
        <v>47</v>
      </c>
    </row>
    <row r="13" spans="1:2">
      <c r="A13" t="s">
        <v>48</v>
      </c>
      <c r="B13" t="s">
        <v>81</v>
      </c>
    </row>
    <row r="14" spans="1:2">
      <c r="A14" t="s">
        <v>49</v>
      </c>
    </row>
    <row r="15" spans="1:2">
      <c r="A15" t="s">
        <v>50</v>
      </c>
    </row>
    <row r="16" spans="1:2">
      <c r="A16" t="s">
        <v>51</v>
      </c>
      <c r="B16" t="s">
        <v>82</v>
      </c>
    </row>
    <row r="17" spans="1:2">
      <c r="A17" t="s">
        <v>52</v>
      </c>
    </row>
    <row r="18" spans="1:2">
      <c r="A18" t="s">
        <v>53</v>
      </c>
    </row>
    <row r="19" spans="1:2">
      <c r="A19" t="s">
        <v>54</v>
      </c>
    </row>
    <row r="20" spans="1:2">
      <c r="A20" t="s">
        <v>55</v>
      </c>
    </row>
    <row r="21" spans="1:2">
      <c r="A21" t="s">
        <v>56</v>
      </c>
    </row>
    <row r="22" spans="1:2">
      <c r="A22" t="s">
        <v>57</v>
      </c>
    </row>
    <row r="23" spans="1:2">
      <c r="A23" t="s">
        <v>58</v>
      </c>
      <c r="B23" t="s">
        <v>58</v>
      </c>
    </row>
    <row r="24" spans="1:2">
      <c r="A24" t="s">
        <v>59</v>
      </c>
    </row>
    <row r="25" spans="1:2">
      <c r="A25" t="s">
        <v>60</v>
      </c>
    </row>
    <row r="26" spans="1:2">
      <c r="A26" t="s">
        <v>61</v>
      </c>
    </row>
    <row r="27" spans="1:2">
      <c r="A27" t="s">
        <v>62</v>
      </c>
    </row>
    <row r="28" spans="1:2">
      <c r="A28" t="s">
        <v>63</v>
      </c>
    </row>
    <row r="32" spans="1:2">
      <c r="A32" s="1"/>
    </row>
    <row r="38" spans="1:1">
      <c r="A38" t="s">
        <v>64</v>
      </c>
    </row>
    <row r="39" spans="1:1">
      <c r="A39" t="s">
        <v>65</v>
      </c>
    </row>
    <row r="40" spans="1:1">
      <c r="A40" t="s">
        <v>66</v>
      </c>
    </row>
    <row r="41" spans="1:1">
      <c r="A41" t="s">
        <v>67</v>
      </c>
    </row>
    <row r="42" spans="1:1">
      <c r="A42" t="s">
        <v>68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valori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Fabrizio Campolucci</dc:creator>
  <cp:lastModifiedBy>Savastano, Francesca</cp:lastModifiedBy>
  <dcterms:created xsi:type="dcterms:W3CDTF">2020-01-21T08:44:13Z</dcterms:created>
  <dcterms:modified xsi:type="dcterms:W3CDTF">2022-05-09T15:05:36Z</dcterms:modified>
</cp:coreProperties>
</file>